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Отпуск электроэнергии за 2019 г" sheetId="1" r:id="rId1"/>
  </sheets>
  <externalReferences>
    <externalReference r:id="rId2"/>
  </externalReferences>
  <definedNames>
    <definedName name="org">[1]Титульный!$G$15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4" i="1" l="1"/>
  <c r="J154" i="1"/>
  <c r="G154" i="1"/>
  <c r="K153" i="1"/>
  <c r="G153" i="1" s="1"/>
  <c r="J153" i="1"/>
  <c r="I152" i="1"/>
  <c r="I150" i="1" s="1"/>
  <c r="H152" i="1"/>
  <c r="H150" i="1" s="1"/>
  <c r="G151" i="1"/>
  <c r="G149" i="1"/>
  <c r="G148" i="1"/>
  <c r="G147" i="1"/>
  <c r="K146" i="1"/>
  <c r="J146" i="1"/>
  <c r="I146" i="1"/>
  <c r="H146" i="1"/>
  <c r="G145" i="1"/>
  <c r="G144" i="1"/>
  <c r="K143" i="1"/>
  <c r="K141" i="1" s="1"/>
  <c r="J143" i="1"/>
  <c r="I143" i="1"/>
  <c r="H143" i="1"/>
  <c r="H141" i="1" s="1"/>
  <c r="G142" i="1"/>
  <c r="J141" i="1"/>
  <c r="J140" i="1" s="1"/>
  <c r="I141" i="1"/>
  <c r="G139" i="1"/>
  <c r="G138" i="1"/>
  <c r="G137" i="1"/>
  <c r="K136" i="1"/>
  <c r="K134" i="1" s="1"/>
  <c r="J136" i="1"/>
  <c r="J134" i="1" s="1"/>
  <c r="I136" i="1"/>
  <c r="I134" i="1" s="1"/>
  <c r="H136" i="1"/>
  <c r="H134" i="1" s="1"/>
  <c r="G135" i="1"/>
  <c r="G131" i="1"/>
  <c r="I130" i="1"/>
  <c r="H130" i="1"/>
  <c r="G129" i="1"/>
  <c r="H128" i="1"/>
  <c r="G127" i="1"/>
  <c r="G126" i="1"/>
  <c r="I125" i="1"/>
  <c r="H125" i="1"/>
  <c r="K124" i="1"/>
  <c r="J124" i="1"/>
  <c r="I124" i="1"/>
  <c r="H124" i="1"/>
  <c r="G123" i="1"/>
  <c r="G122" i="1"/>
  <c r="G121" i="1"/>
  <c r="G120" i="1"/>
  <c r="G119" i="1"/>
  <c r="G118" i="1"/>
  <c r="K117" i="1"/>
  <c r="J117" i="1"/>
  <c r="I117" i="1"/>
  <c r="H117" i="1"/>
  <c r="G116" i="1"/>
  <c r="G115" i="1"/>
  <c r="K114" i="1"/>
  <c r="J114" i="1"/>
  <c r="I114" i="1"/>
  <c r="H114" i="1"/>
  <c r="G113" i="1"/>
  <c r="G112" i="1"/>
  <c r="K111" i="1"/>
  <c r="J111" i="1"/>
  <c r="I111" i="1"/>
  <c r="H111" i="1"/>
  <c r="G109" i="1"/>
  <c r="G106" i="1"/>
  <c r="G105" i="1"/>
  <c r="K104" i="1"/>
  <c r="J104" i="1"/>
  <c r="I104" i="1"/>
  <c r="H104" i="1"/>
  <c r="K103" i="1"/>
  <c r="K101" i="1" s="1"/>
  <c r="J103" i="1"/>
  <c r="J101" i="1" s="1"/>
  <c r="I103" i="1"/>
  <c r="I101" i="1" s="1"/>
  <c r="H103" i="1"/>
  <c r="H101" i="1" s="1"/>
  <c r="G102" i="1"/>
  <c r="K99" i="1"/>
  <c r="J99" i="1"/>
  <c r="G99" i="1" s="1"/>
  <c r="G98" i="1"/>
  <c r="G97" i="1"/>
  <c r="G92" i="1"/>
  <c r="I91" i="1"/>
  <c r="I94" i="1" s="1"/>
  <c r="H91" i="1"/>
  <c r="H94" i="1" s="1"/>
  <c r="G90" i="1"/>
  <c r="G89" i="1"/>
  <c r="K84" i="1"/>
  <c r="J84" i="1"/>
  <c r="I84" i="1"/>
  <c r="H84" i="1"/>
  <c r="G84" i="1" s="1"/>
  <c r="G83" i="1"/>
  <c r="K82" i="1"/>
  <c r="K81" i="1" s="1"/>
  <c r="I82" i="1"/>
  <c r="H82" i="1"/>
  <c r="H81" i="1" s="1"/>
  <c r="G80" i="1"/>
  <c r="K79" i="1"/>
  <c r="J79" i="1"/>
  <c r="I79" i="1"/>
  <c r="H79" i="1"/>
  <c r="G77" i="1"/>
  <c r="G76" i="1"/>
  <c r="G74" i="1"/>
  <c r="G73" i="1"/>
  <c r="J72" i="1"/>
  <c r="I72" i="1"/>
  <c r="H72" i="1"/>
  <c r="K64" i="1"/>
  <c r="I64" i="1"/>
  <c r="H64" i="1"/>
  <c r="K61" i="1"/>
  <c r="J61" i="1"/>
  <c r="I61" i="1"/>
  <c r="H61" i="1"/>
  <c r="K58" i="1"/>
  <c r="J58" i="1"/>
  <c r="I58" i="1"/>
  <c r="G58" i="1" s="1"/>
  <c r="H58" i="1"/>
  <c r="G57" i="1"/>
  <c r="K56" i="1"/>
  <c r="I53" i="1"/>
  <c r="K52" i="1"/>
  <c r="K93" i="1" s="1"/>
  <c r="J52" i="1"/>
  <c r="J93" i="1" s="1"/>
  <c r="G93" i="1" s="1"/>
  <c r="G51" i="1"/>
  <c r="K50" i="1"/>
  <c r="K53" i="1" s="1"/>
  <c r="J50" i="1"/>
  <c r="J91" i="1" s="1"/>
  <c r="I50" i="1"/>
  <c r="H50" i="1"/>
  <c r="H53" i="1" s="1"/>
  <c r="G49" i="1"/>
  <c r="G48" i="1"/>
  <c r="K46" i="1"/>
  <c r="K132" i="1" s="1"/>
  <c r="K130" i="1" s="1"/>
  <c r="K128" i="1" s="1"/>
  <c r="K43" i="1"/>
  <c r="J43" i="1"/>
  <c r="I43" i="1"/>
  <c r="H43" i="1"/>
  <c r="G42" i="1"/>
  <c r="K41" i="1"/>
  <c r="K40" i="1" s="1"/>
  <c r="K37" i="1" s="1"/>
  <c r="J41" i="1"/>
  <c r="J132" i="1" s="1"/>
  <c r="I41" i="1"/>
  <c r="H41" i="1"/>
  <c r="G41" i="1"/>
  <c r="J40" i="1"/>
  <c r="I40" i="1"/>
  <c r="I37" i="1" s="1"/>
  <c r="H40" i="1"/>
  <c r="K39" i="1"/>
  <c r="J39" i="1"/>
  <c r="I39" i="1"/>
  <c r="H39" i="1"/>
  <c r="G38" i="1"/>
  <c r="G36" i="1"/>
  <c r="G35" i="1"/>
  <c r="G33" i="1"/>
  <c r="G32" i="1"/>
  <c r="J31" i="1"/>
  <c r="I31" i="1"/>
  <c r="H31" i="1"/>
  <c r="J29" i="1"/>
  <c r="J70" i="1" s="1"/>
  <c r="G70" i="1" s="1"/>
  <c r="J28" i="1"/>
  <c r="J69" i="1" s="1"/>
  <c r="G69" i="1" s="1"/>
  <c r="G28" i="1"/>
  <c r="J27" i="1"/>
  <c r="J68" i="1" s="1"/>
  <c r="G68" i="1" s="1"/>
  <c r="J26" i="1"/>
  <c r="J67" i="1" s="1"/>
  <c r="G67" i="1" s="1"/>
  <c r="J25" i="1"/>
  <c r="J66" i="1" s="1"/>
  <c r="K23" i="1"/>
  <c r="I23" i="1"/>
  <c r="H23" i="1"/>
  <c r="K20" i="1"/>
  <c r="J20" i="1"/>
  <c r="I20" i="1"/>
  <c r="H20" i="1"/>
  <c r="K17" i="1"/>
  <c r="J17" i="1"/>
  <c r="I17" i="1"/>
  <c r="I15" i="1" s="1"/>
  <c r="I54" i="1" s="1"/>
  <c r="H17" i="1"/>
  <c r="H15" i="1" s="1"/>
  <c r="G16" i="1"/>
  <c r="D9" i="1"/>
  <c r="K15" i="1" l="1"/>
  <c r="J152" i="1"/>
  <c r="J150" i="1" s="1"/>
  <c r="G114" i="1"/>
  <c r="G17" i="1"/>
  <c r="G111" i="1"/>
  <c r="K110" i="1"/>
  <c r="K108" i="1" s="1"/>
  <c r="K107" i="1" s="1"/>
  <c r="I110" i="1"/>
  <c r="I108" i="1" s="1"/>
  <c r="I107" i="1" s="1"/>
  <c r="I140" i="1"/>
  <c r="G26" i="1"/>
  <c r="J37" i="1"/>
  <c r="G37" i="1" s="1"/>
  <c r="G43" i="1"/>
  <c r="H56" i="1"/>
  <c r="G79" i="1"/>
  <c r="G104" i="1"/>
  <c r="H110" i="1"/>
  <c r="K140" i="1"/>
  <c r="H37" i="1"/>
  <c r="H54" i="1" s="1"/>
  <c r="J82" i="1"/>
  <c r="J81" i="1" s="1"/>
  <c r="J78" i="1" s="1"/>
  <c r="G125" i="1"/>
  <c r="G39" i="1"/>
  <c r="G124" i="1"/>
  <c r="G146" i="1"/>
  <c r="G141" i="1"/>
  <c r="H140" i="1"/>
  <c r="G140" i="1" s="1"/>
  <c r="G66" i="1"/>
  <c r="J64" i="1"/>
  <c r="G64" i="1" s="1"/>
  <c r="G134" i="1"/>
  <c r="J130" i="1"/>
  <c r="J128" i="1" s="1"/>
  <c r="G132" i="1"/>
  <c r="J94" i="1"/>
  <c r="G101" i="1"/>
  <c r="G20" i="1"/>
  <c r="J23" i="1"/>
  <c r="J15" i="1" s="1"/>
  <c r="K34" i="1"/>
  <c r="J53" i="1"/>
  <c r="G53" i="1" s="1"/>
  <c r="G25" i="1"/>
  <c r="G27" i="1"/>
  <c r="G29" i="1"/>
  <c r="G40" i="1"/>
  <c r="G46" i="1"/>
  <c r="G52" i="1"/>
  <c r="G61" i="1"/>
  <c r="H78" i="1"/>
  <c r="H95" i="1" s="1"/>
  <c r="I81" i="1"/>
  <c r="K91" i="1"/>
  <c r="K94" i="1" s="1"/>
  <c r="J110" i="1"/>
  <c r="J108" i="1" s="1"/>
  <c r="J107" i="1" s="1"/>
  <c r="G117" i="1"/>
  <c r="G143" i="1"/>
  <c r="G50" i="1"/>
  <c r="G103" i="1"/>
  <c r="G136" i="1"/>
  <c r="K152" i="1"/>
  <c r="K150" i="1" s="1"/>
  <c r="G150" i="1" s="1"/>
  <c r="I56" i="1"/>
  <c r="K87" i="1"/>
  <c r="G87" i="1" s="1"/>
  <c r="I128" i="1"/>
  <c r="G23" i="1" l="1"/>
  <c r="G110" i="1"/>
  <c r="H108" i="1"/>
  <c r="G108" i="1" s="1"/>
  <c r="G94" i="1"/>
  <c r="J56" i="1"/>
  <c r="G56" i="1" s="1"/>
  <c r="K78" i="1"/>
  <c r="G82" i="1"/>
  <c r="G15" i="1"/>
  <c r="J47" i="1"/>
  <c r="K31" i="1"/>
  <c r="K75" i="1"/>
  <c r="G34" i="1"/>
  <c r="G128" i="1"/>
  <c r="G152" i="1"/>
  <c r="G91" i="1"/>
  <c r="G81" i="1"/>
  <c r="I78" i="1"/>
  <c r="I95" i="1" s="1"/>
  <c r="G130" i="1"/>
  <c r="H107" i="1" l="1"/>
  <c r="G107" i="1" s="1"/>
  <c r="G78" i="1"/>
  <c r="G31" i="1"/>
  <c r="K54" i="1"/>
  <c r="G47" i="1"/>
  <c r="J88" i="1"/>
  <c r="G75" i="1"/>
  <c r="K72" i="1"/>
  <c r="J54" i="1"/>
  <c r="G88" i="1" l="1"/>
  <c r="J95" i="1"/>
  <c r="G54" i="1"/>
  <c r="G72" i="1"/>
  <c r="K95" i="1"/>
  <c r="G95" i="1" l="1"/>
</calcChain>
</file>

<file path=xl/sharedStrings.xml><?xml version="1.0" encoding="utf-8"?>
<sst xmlns="http://schemas.openxmlformats.org/spreadsheetml/2006/main" count="405" uniqueCount="324">
  <si>
    <t>L1</t>
  </si>
  <si>
    <t>L1.1</t>
  </si>
  <si>
    <t>L1.2</t>
  </si>
  <si>
    <t>L2</t>
  </si>
  <si>
    <t>L2.1</t>
  </si>
  <si>
    <t>L2.2</t>
  </si>
  <si>
    <t>L3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</si>
  <si>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</si>
  <si>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</si>
  <si>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</si>
  <si>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№ п/п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</si>
  <si>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</si>
  <si>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</si>
  <si>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</si>
  <si>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</si>
  <si>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</si>
  <si>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</si>
  <si>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</si>
  <si>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</si>
  <si>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 (тыс. кВт ч)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</si>
  <si>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</si>
  <si>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</si>
  <si>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</si>
  <si>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</si>
  <si>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</si>
  <si>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</si>
  <si>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1.2.0</t>
  </si>
  <si>
    <t>30</t>
  </si>
  <si>
    <t>Добавить организацию</t>
  </si>
  <si>
    <t>1.3</t>
  </si>
  <si>
    <t>от несетевых организаций:</t>
  </si>
  <si>
    <t>230</t>
  </si>
  <si>
    <t>1.3.0</t>
  </si>
  <si>
    <t>1.4</t>
  </si>
  <si>
    <t>от смежных сетевых организаций:</t>
  </si>
  <si>
    <t>430</t>
  </si>
  <si>
    <t>1.4.0</t>
  </si>
  <si>
    <t>О</t>
  </si>
  <si>
    <t>1.4.1</t>
  </si>
  <si>
    <t>Филиал ОАО "Межрегиональная распределительная сетевая компания Урала"  - "Челябэнерго"</t>
  </si>
  <si>
    <t>1.4.2</t>
  </si>
  <si>
    <t>ООО "Урал-Ресурс"</t>
  </si>
  <si>
    <t>1.4.3</t>
  </si>
  <si>
    <t>АО "Челябинское авиапредприятие"</t>
  </si>
  <si>
    <t>1.4.4</t>
  </si>
  <si>
    <t>ПАО "ЧЗПСН-Профнастил"</t>
  </si>
  <si>
    <t>1.4.5</t>
  </si>
  <si>
    <t>ООО "Энерготехсервис"</t>
  </si>
  <si>
    <t>2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</si>
  <si>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</si>
  <si>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</si>
  <si>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</si>
  <si>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</si>
  <si>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</si>
  <si>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</si>
  <si>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</si>
  <si>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</si>
  <si>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</si>
  <si>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</si>
  <si>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</si>
  <si>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</si>
  <si>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</si>
  <si>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</si>
  <si>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</si>
  <si>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</si>
  <si>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</si>
  <si>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</si>
  <si>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энергии, в том числе:</t>
  </si>
  <si>
    <t>700</t>
  </si>
  <si>
    <t>4.1.1</t>
  </si>
  <si>
    <t>потребителям, опосредованно подключенным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</si>
  <si>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</si>
  <si>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</si>
  <si>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</si>
  <si>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</si>
  <si>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</si>
  <si>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</si>
  <si>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</si>
  <si>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</si>
  <si>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740</t>
  </si>
  <si>
    <t>4.3</t>
  </si>
  <si>
    <t>смежным сетевым организациям:</t>
  </si>
  <si>
    <t>750</t>
  </si>
  <si>
    <t>4.3.0</t>
  </si>
  <si>
    <t>4.4</t>
  </si>
  <si>
    <t>населению и приравненным к нему категориям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</si>
  <si>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</si>
  <si>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</si>
  <si>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</si>
  <si>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</si>
  <si>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</si>
  <si>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</si>
  <si>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</si>
  <si>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</si>
  <si>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</si>
  <si>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</si>
  <si>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</si>
  <si>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объем потерь (фактические объемы),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</si>
  <si>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</si>
  <si>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</si>
  <si>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</si>
  <si>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</si>
  <si>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</si>
  <si>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(объемы потерь учтенные в сводном прогнозном балансе)</t>
  </si>
  <si>
    <t>1010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</si>
  <si>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</si>
  <si>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</si>
  <si>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</si>
  <si>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11</t>
  </si>
  <si>
    <t>Небаланс</t>
  </si>
  <si>
    <t>1030</t>
  </si>
  <si>
    <t>II. Мощность (МВт)</t>
  </si>
  <si>
    <t>12</t>
  </si>
  <si>
    <t>1040</t>
  </si>
  <si>
    <t>12.1</t>
  </si>
  <si>
    <t>1050</t>
  </si>
  <si>
    <t>12.2</t>
  </si>
  <si>
    <t>1060</t>
  </si>
  <si>
    <t>12.2.0</t>
  </si>
  <si>
    <t>12.3</t>
  </si>
  <si>
    <t>1260</t>
  </si>
  <si>
    <t>12.3.0</t>
  </si>
  <si>
    <t>12.4</t>
  </si>
  <si>
    <t>1460</t>
  </si>
  <si>
    <t>12.4.0</t>
  </si>
  <si>
    <t>12.4.1</t>
  </si>
  <si>
    <t>12.4.2</t>
  </si>
  <si>
    <t>12.4.3</t>
  </si>
  <si>
    <t>12.4.4</t>
  </si>
  <si>
    <t>12.4.5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</si>
  <si>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</si>
  <si>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</si>
  <si>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</si>
  <si>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</si>
  <si>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</si>
  <si>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</si>
  <si>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</si>
  <si>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</si>
  <si>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</si>
  <si>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</si>
  <si>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</si>
  <si>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</si>
  <si>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</si>
  <si>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</si>
  <si>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</si>
  <si>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</si>
  <si>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</si>
  <si>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</si>
  <si>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</si>
  <si>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</si>
  <si>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</si>
  <si>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</si>
  <si>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</si>
  <si>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</si>
  <si>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</si>
  <si>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</si>
  <si>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15.3.0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</si>
  <si>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</si>
  <si>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</si>
  <si>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</si>
  <si>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</si>
  <si>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</si>
  <si>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</si>
  <si>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</si>
  <si>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</si>
  <si>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</si>
  <si>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</si>
  <si>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</si>
  <si>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</si>
  <si>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</si>
  <si>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</si>
  <si>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</si>
  <si>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</si>
  <si>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</si>
  <si>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</si>
  <si>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</si>
  <si>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 (МВт)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</si>
  <si>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</si>
  <si>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</si>
  <si>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</si>
  <si>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</si>
  <si>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</si>
  <si>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</si>
  <si>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</si>
  <si>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</si>
  <si>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</si>
  <si>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 (тыс. кВт ч; МВт)</t>
  </si>
  <si>
    <t>26</t>
  </si>
  <si>
    <t>Полезный отпуск конечным потребителям (тыс. кВт ч):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</si>
  <si>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</si>
  <si>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</si>
  <si>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</si>
  <si>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</si>
  <si>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</si>
  <si>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</si>
  <si>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</si>
  <si>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</si>
  <si>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 (МВт), в том числе:</t>
  </si>
  <si>
    <t>2130</t>
  </si>
  <si>
    <t>26.2.1.1</t>
  </si>
  <si>
    <t>опосредованно подключенным к шинам генераторов (МВт)</t>
  </si>
  <si>
    <t>2140</t>
  </si>
  <si>
    <t>26.2.2</t>
  </si>
  <si>
    <t>компенсация потерь (тыс. кВт ч)</t>
  </si>
  <si>
    <t>2150</t>
  </si>
  <si>
    <t>27</t>
  </si>
  <si>
    <t>Полезный отпуск потребителям ГП, ЭСО (тыс. кВт ч):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</si>
  <si>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</si>
  <si>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</si>
  <si>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</si>
  <si>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</si>
  <si>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</si>
  <si>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</si>
  <si>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</si>
  <si>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</si>
  <si>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</si>
  <si>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</si>
  <si>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</si>
  <si>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</si>
  <si>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</si>
  <si>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</si>
  <si>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</si>
  <si>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</si>
  <si>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</si>
  <si>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</si>
  <si>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</si>
  <si>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</si>
  <si>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</si>
  <si>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</si>
  <si>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</si>
  <si>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</si>
  <si>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</si>
  <si>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</si>
  <si>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</si>
  <si>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</si>
  <si>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</si>
  <si>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</si>
  <si>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</si>
  <si>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</si>
  <si>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</si>
  <si>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</si>
  <si>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</si>
  <si>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</si>
  <si>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</si>
  <si>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</si>
  <si>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</si>
  <si>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</si>
  <si>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</si>
  <si>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</si>
  <si>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</si>
  <si>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</si>
  <si>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</si>
  <si>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</si>
  <si>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</si>
  <si>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</si>
  <si>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</si>
  <si>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</si>
  <si>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</si>
  <si>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 xml:space="preserve"> опосредованно подключенным к шинам генераторов (МВт)</t>
  </si>
  <si>
    <t>2350</t>
  </si>
  <si>
    <t>27.2.2</t>
  </si>
  <si>
    <t>2360</t>
  </si>
  <si>
    <t>28</t>
  </si>
  <si>
    <t>Оплачиваемый сетевыми организациями объем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</si>
  <si>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</si>
  <si>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</si>
  <si>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</si>
  <si>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</si>
  <si>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</si>
  <si>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</si>
  <si>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 (МВт)</t>
  </si>
  <si>
    <t>2400</t>
  </si>
  <si>
    <t>28.2.2</t>
  </si>
  <si>
    <t>2410</t>
  </si>
  <si>
    <t>V. Стоимость услуг (тыс. руб.)</t>
  </si>
  <si>
    <t>29</t>
  </si>
  <si>
    <t>Стоимость услуг, оплачиваемая потребителями (конечными потребителями по прямым договорам и ТСО):</t>
  </si>
  <si>
    <t>2420</t>
  </si>
  <si>
    <t>29.1</t>
  </si>
  <si>
    <t>2430</t>
  </si>
  <si>
    <t>29.2</t>
  </si>
  <si>
    <t>2440</t>
  </si>
  <si>
    <t>29.2.1</t>
  </si>
  <si>
    <t>мощность, в том числе:</t>
  </si>
  <si>
    <t>2450</t>
  </si>
  <si>
    <t>29.2.1.1</t>
  </si>
  <si>
    <t>опосредованно потребителям с шин генераторов</t>
  </si>
  <si>
    <t>2460</t>
  </si>
  <si>
    <t>29.2.2</t>
  </si>
  <si>
    <t>компенсация потерь</t>
  </si>
  <si>
    <t>2470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</si>
  <si>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</si>
  <si>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</si>
  <si>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</si>
  <si>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</si>
  <si>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</si>
  <si>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</si>
  <si>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</si>
  <si>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</si>
  <si>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</si>
  <si>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</si>
  <si>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</si>
  <si>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</si>
  <si>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</si>
  <si>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</si>
  <si>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</si>
  <si>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</si>
  <si>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</si>
  <si>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</si>
  <si>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</si>
  <si>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</si>
  <si>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</si>
  <si>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</si>
  <si>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</si>
  <si>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</si>
  <si>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</si>
  <si>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</si>
  <si>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</si>
  <si>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</si>
  <si>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</si>
  <si>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мощность</t>
  </si>
  <si>
    <t>2610</t>
  </si>
  <si>
    <t>31.2.2</t>
  </si>
  <si>
    <t>2620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</si>
</sst>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"/>
  </numFmts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9"/>
      <color indexed="23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1"/>
      <color indexed="22"/>
      <name val="Wingdings 2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2" fillId="0" borderId="0" xfId="1" applyFont="1" applyAlignment="1" applyProtection="1">
      <alignment vertical="center"/>
    </xf>
    <xf numFmtId="0" fontId="2" fillId="0" borderId="0" xfId="1" applyFont="1" applyAlignment="1" applyProtection="1">
      <alignment horizontal="left" vertical="center" indent="1"/>
    </xf>
    <xf numFmtId="0" fontId="2" fillId="0" borderId="0" xfId="1" applyNumberFormat="1" applyFont="1" applyAlignment="1" applyProtection="1">
      <alignment vertical="center"/>
    </xf>
    <xf numFmtId="0" fontId="2" fillId="0" borderId="0" xfId="2" applyFont="1" applyAlignment="1" applyProtection="1">
      <alignment vertical="center"/>
    </xf>
    <xf numFmtId="49" fontId="2" fillId="0" borderId="0" xfId="1" applyNumberFormat="1" applyFont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right" vertical="center"/>
    </xf>
    <xf numFmtId="0" fontId="3" fillId="0" borderId="0" xfId="1" applyFont="1" applyAlignment="1" applyProtection="1">
      <alignment horizontal="center" vertical="center"/>
    </xf>
    <xf numFmtId="0" fontId="3" fillId="0" borderId="1" xfId="3" applyFont="1" applyFill="1" applyBorder="1" applyAlignment="1" applyProtection="1">
      <alignment horizontal="left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2" fillId="0" borderId="2" xfId="3" applyFont="1" applyFill="1" applyBorder="1" applyAlignment="1" applyProtection="1">
      <alignment horizontal="left" vertical="center"/>
    </xf>
    <xf numFmtId="0" fontId="2" fillId="0" borderId="1" xfId="1" applyFont="1" applyBorder="1" applyAlignment="1" applyProtection="1">
      <alignment vertical="center"/>
    </xf>
    <xf numFmtId="49" fontId="2" fillId="0" borderId="0" xfId="4" applyFont="1" applyBorder="1" applyAlignment="1">
      <alignment horizontal="right" vertical="center"/>
    </xf>
    <xf numFmtId="0" fontId="2" fillId="0" borderId="3" xfId="1" applyFont="1" applyBorder="1" applyAlignment="1" applyProtection="1">
      <alignment horizontal="center" vertical="center" wrapText="1"/>
    </xf>
    <xf numFmtId="0" fontId="2" fillId="0" borderId="4" xfId="5" applyFont="1" applyBorder="1" applyAlignment="1" applyProtection="1">
      <alignment horizontal="center" vertical="center" wrapText="1"/>
    </xf>
    <xf numFmtId="0" fontId="2" fillId="0" borderId="3" xfId="5" applyFont="1" applyBorder="1" applyAlignment="1" applyProtection="1">
      <alignment horizontal="center" vertical="center" wrapText="1"/>
    </xf>
    <xf numFmtId="0" fontId="2" fillId="0" borderId="5" xfId="1" applyFont="1" applyBorder="1" applyAlignment="1" applyProtection="1">
      <alignment vertical="center"/>
    </xf>
    <xf numFmtId="0" fontId="2" fillId="0" borderId="6" xfId="1" applyFont="1" applyBorder="1" applyAlignment="1" applyProtection="1">
      <alignment horizontal="center" vertical="center" wrapText="1"/>
    </xf>
    <xf numFmtId="0" fontId="2" fillId="0" borderId="7" xfId="5" applyFont="1" applyBorder="1" applyAlignment="1" applyProtection="1">
      <alignment horizontal="center" vertical="center" wrapText="1"/>
    </xf>
    <xf numFmtId="0" fontId="2" fillId="0" borderId="7" xfId="5" applyFont="1" applyBorder="1" applyAlignment="1" applyProtection="1">
      <alignment horizontal="center" vertical="center" wrapText="1"/>
    </xf>
    <xf numFmtId="0" fontId="2" fillId="0" borderId="8" xfId="5" applyFont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49" fontId="2" fillId="0" borderId="0" xfId="4" applyFont="1" applyAlignment="1" applyProtection="1">
      <alignment vertical="center"/>
    </xf>
    <xf numFmtId="49" fontId="2" fillId="0" borderId="0" xfId="4" applyFont="1" applyBorder="1" applyAlignment="1" applyProtection="1">
      <alignment vertical="center"/>
    </xf>
    <xf numFmtId="49" fontId="2" fillId="2" borderId="7" xfId="4" applyFont="1" applyFill="1" applyBorder="1" applyAlignment="1">
      <alignment horizontal="center" vertical="center"/>
    </xf>
    <xf numFmtId="49" fontId="2" fillId="2" borderId="9" xfId="4" applyFont="1" applyFill="1" applyBorder="1" applyAlignment="1">
      <alignment horizontal="center" vertical="center"/>
    </xf>
    <xf numFmtId="49" fontId="2" fillId="2" borderId="10" xfId="4" applyFont="1" applyFill="1" applyBorder="1" applyAlignment="1">
      <alignment horizontal="center" vertical="center"/>
    </xf>
    <xf numFmtId="49" fontId="2" fillId="0" borderId="5" xfId="4" applyFont="1" applyBorder="1" applyAlignment="1" applyProtection="1">
      <alignment vertical="center"/>
    </xf>
    <xf numFmtId="49" fontId="2" fillId="0" borderId="8" xfId="4" applyNumberFormat="1" applyFont="1" applyBorder="1" applyAlignment="1" applyProtection="1">
      <alignment vertical="center"/>
    </xf>
    <xf numFmtId="49" fontId="2" fillId="3" borderId="4" xfId="4" applyFont="1" applyFill="1" applyBorder="1" applyAlignment="1">
      <alignment vertical="center" wrapText="1"/>
    </xf>
    <xf numFmtId="49" fontId="2" fillId="0" borderId="4" xfId="4" applyFont="1" applyBorder="1" applyAlignment="1">
      <alignment horizontal="center" vertical="center" wrapText="1"/>
    </xf>
    <xf numFmtId="164" fontId="2" fillId="4" borderId="4" xfId="4" applyNumberFormat="1" applyFont="1" applyFill="1" applyBorder="1" applyAlignment="1" applyProtection="1">
      <alignment horizontal="right" vertical="center"/>
    </xf>
    <xf numFmtId="49" fontId="2" fillId="0" borderId="4" xfId="4" applyFont="1" applyBorder="1" applyAlignment="1">
      <alignment horizontal="left" vertical="center" wrapText="1" indent="1"/>
    </xf>
    <xf numFmtId="164" fontId="2" fillId="5" borderId="4" xfId="4" applyNumberFormat="1" applyFont="1" applyFill="1" applyBorder="1" applyAlignment="1" applyProtection="1">
      <alignment horizontal="right" vertical="center"/>
      <protection locked="0"/>
    </xf>
    <xf numFmtId="49" fontId="7" fillId="0" borderId="7" xfId="4" applyNumberFormat="1" applyFont="1" applyBorder="1" applyAlignment="1" applyProtection="1">
      <alignment vertical="center"/>
    </xf>
    <xf numFmtId="49" fontId="2" fillId="0" borderId="1" xfId="4" applyFont="1" applyFill="1" applyBorder="1" applyAlignment="1" applyProtection="1">
      <alignment horizontal="left" vertical="center" wrapText="1" indent="1"/>
    </xf>
    <xf numFmtId="49" fontId="7" fillId="0" borderId="1" xfId="4" applyFont="1" applyFill="1" applyBorder="1" applyAlignment="1" applyProtection="1">
      <alignment horizontal="center" vertical="center" wrapText="1"/>
    </xf>
    <xf numFmtId="165" fontId="2" fillId="0" borderId="1" xfId="4" applyNumberFormat="1" applyFont="1" applyFill="1" applyBorder="1" applyAlignment="1" applyProtection="1">
      <alignment horizontal="right" vertical="center"/>
    </xf>
    <xf numFmtId="49" fontId="8" fillId="6" borderId="7" xfId="0" applyNumberFormat="1" applyFont="1" applyFill="1" applyBorder="1" applyAlignment="1" applyProtection="1">
      <alignment horizontal="center" vertical="top"/>
    </xf>
    <xf numFmtId="0" fontId="8" fillId="6" borderId="9" xfId="0" applyFont="1" applyFill="1" applyBorder="1" applyAlignment="1" applyProtection="1">
      <alignment horizontal="left" vertical="center" indent="1"/>
    </xf>
    <xf numFmtId="0" fontId="8" fillId="6" borderId="9" xfId="0" applyFont="1" applyFill="1" applyBorder="1" applyAlignment="1" applyProtection="1">
      <alignment horizontal="center" vertical="top"/>
    </xf>
    <xf numFmtId="0" fontId="8" fillId="6" borderId="10" xfId="0" applyFont="1" applyFill="1" applyBorder="1" applyAlignment="1" applyProtection="1">
      <alignment horizontal="center" vertical="top"/>
    </xf>
    <xf numFmtId="0" fontId="9" fillId="7" borderId="0" xfId="6" applyFont="1" applyFill="1" applyBorder="1" applyAlignment="1" applyProtection="1">
      <alignment horizontal="center" vertical="center" wrapText="1"/>
    </xf>
    <xf numFmtId="0" fontId="2" fillId="7" borderId="7" xfId="6" applyFont="1" applyFill="1" applyBorder="1" applyAlignment="1" applyProtection="1">
      <alignment horizontal="left" vertical="center"/>
    </xf>
    <xf numFmtId="0" fontId="0" fillId="8" borderId="8" xfId="7" applyNumberFormat="1" applyFont="1" applyFill="1" applyBorder="1" applyAlignment="1" applyProtection="1">
      <alignment horizontal="left" vertical="center" wrapText="1" indent="2"/>
    </xf>
    <xf numFmtId="0" fontId="2" fillId="0" borderId="7" xfId="4" applyNumberFormat="1" applyFont="1" applyBorder="1" applyAlignment="1">
      <alignment horizontal="center" vertical="center" wrapText="1"/>
    </xf>
    <xf numFmtId="164" fontId="2" fillId="4" borderId="7" xfId="4" applyNumberFormat="1" applyFont="1" applyFill="1" applyBorder="1" applyAlignment="1" applyProtection="1">
      <alignment horizontal="right" vertical="center"/>
    </xf>
    <xf numFmtId="164" fontId="2" fillId="5" borderId="7" xfId="4" applyNumberFormat="1" applyFont="1" applyFill="1" applyBorder="1" applyAlignment="1" applyProtection="1">
      <alignment horizontal="right" vertical="center"/>
      <protection locked="0"/>
    </xf>
    <xf numFmtId="165" fontId="2" fillId="0" borderId="4" xfId="4" applyNumberFormat="1" applyFont="1" applyFill="1" applyBorder="1" applyAlignment="1" applyProtection="1">
      <alignment horizontal="right" vertical="center"/>
    </xf>
    <xf numFmtId="49" fontId="2" fillId="3" borderId="4" xfId="4" applyFont="1" applyFill="1" applyBorder="1" applyAlignment="1">
      <alignment horizontal="left" vertical="center" wrapText="1"/>
    </xf>
    <xf numFmtId="49" fontId="2" fillId="0" borderId="4" xfId="4" applyFont="1" applyFill="1" applyBorder="1" applyAlignment="1" applyProtection="1">
      <alignment horizontal="center" vertical="center" wrapText="1"/>
    </xf>
    <xf numFmtId="49" fontId="2" fillId="0" borderId="4" xfId="4" applyFont="1" applyBorder="1" applyAlignment="1">
      <alignment horizontal="left" vertical="center" wrapText="1" indent="2"/>
    </xf>
    <xf numFmtId="49" fontId="2" fillId="0" borderId="4" xfId="4" applyFont="1" applyBorder="1" applyAlignment="1">
      <alignment horizontal="left" vertical="center" wrapText="1" indent="3"/>
    </xf>
    <xf numFmtId="0" fontId="8" fillId="6" borderId="7" xfId="0" applyFont="1" applyFill="1" applyBorder="1" applyAlignment="1" applyProtection="1">
      <alignment horizontal="center" vertical="top"/>
    </xf>
    <xf numFmtId="49" fontId="2" fillId="0" borderId="4" xfId="4" applyFont="1" applyFill="1" applyBorder="1" applyAlignment="1" applyProtection="1">
      <alignment horizontal="left" vertical="center" wrapText="1" indent="1"/>
    </xf>
    <xf numFmtId="164" fontId="2" fillId="0" borderId="4" xfId="4" applyNumberFormat="1" applyFont="1" applyFill="1" applyBorder="1" applyAlignment="1" applyProtection="1">
      <alignment horizontal="right" vertical="center"/>
    </xf>
    <xf numFmtId="49" fontId="2" fillId="0" borderId="8" xfId="1" applyNumberFormat="1" applyFont="1" applyBorder="1" applyAlignment="1" applyProtection="1">
      <alignment vertical="center"/>
    </xf>
    <xf numFmtId="164" fontId="2" fillId="5" borderId="4" xfId="1" applyNumberFormat="1" applyFont="1" applyFill="1" applyBorder="1" applyAlignment="1" applyProtection="1">
      <alignment horizontal="right" vertical="center"/>
      <protection locked="0"/>
    </xf>
    <xf numFmtId="164" fontId="2" fillId="4" borderId="4" xfId="1" applyNumberFormat="1" applyFont="1" applyFill="1" applyBorder="1" applyAlignment="1" applyProtection="1">
      <alignment horizontal="right" vertical="center"/>
    </xf>
    <xf numFmtId="164" fontId="2" fillId="4" borderId="4" xfId="8" applyNumberFormat="1" applyFont="1" applyFill="1" applyBorder="1" applyAlignment="1" applyProtection="1">
      <alignment horizontal="right" vertical="center"/>
    </xf>
    <xf numFmtId="49" fontId="2" fillId="0" borderId="4" xfId="4" applyFont="1" applyBorder="1" applyAlignment="1">
      <alignment horizontal="left" vertical="center" wrapText="1" indent="4"/>
    </xf>
    <xf numFmtId="0" fontId="2" fillId="0" borderId="5" xfId="1" applyFont="1" applyFill="1" applyBorder="1" applyAlignment="1" applyProtection="1">
      <alignment vertical="center"/>
    </xf>
    <xf numFmtId="164" fontId="2" fillId="5" borderId="4" xfId="8" applyNumberFormat="1" applyFont="1" applyFill="1" applyBorder="1" applyAlignment="1" applyProtection="1">
      <alignment horizontal="right" vertical="center"/>
      <protection locked="0"/>
    </xf>
    <xf numFmtId="164" fontId="2" fillId="5" borderId="4" xfId="1" applyNumberFormat="1" applyFont="1" applyFill="1" applyBorder="1" applyAlignment="1" applyProtection="1">
      <alignment horizontal="right" vertical="center" wrapText="1"/>
      <protection locked="0"/>
    </xf>
    <xf numFmtId="164" fontId="2" fillId="4" borderId="4" xfId="1" applyNumberFormat="1" applyFont="1" applyFill="1" applyBorder="1" applyAlignment="1" applyProtection="1">
      <alignment horizontal="right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/>
    </xf>
  </cellXfs>
  <cellStyles count="9">
    <cellStyle name="Обычный" xfId="0" builtinId="0"/>
    <cellStyle name="Обычный 10" xfId="4"/>
    <cellStyle name="Обычный_MINENERGO.340.PRIL79(v0.1)" xfId="6"/>
    <cellStyle name="Обычный_ЖКУ_проект3" xfId="7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1"/>
    <cellStyle name="Обычный_Продажа" xfId="8"/>
    <cellStyle name="Обычный_Сведения об отпуске (передаче) электроэнергии потребителям распределительными сетевыми организациями" xfId="5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9;&#1072;%202019%20&#1075;&#1086;&#1076;_46EP.STX(v1.0)_&#1082;&#1086;&#1088;&#1088;&#1077;&#1082;&#109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15">
          <cell r="G15" t="str">
            <v>ООО "АТЭК74"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81"/>
  <sheetViews>
    <sheetView tabSelected="1" topLeftCell="C125" workbookViewId="0">
      <selection activeCell="R29" sqref="R29"/>
    </sheetView>
  </sheetViews>
  <sheetFormatPr defaultRowHeight="11.25" x14ac:dyDescent="0.25"/>
  <cols>
    <col min="1" max="2" width="9.140625" style="1" hidden="1" customWidth="1"/>
    <col min="3" max="3" width="4.140625" style="1" customWidth="1"/>
    <col min="4" max="4" width="9.140625" style="1" customWidth="1"/>
    <col min="5" max="5" width="89.85546875" style="1" customWidth="1"/>
    <col min="6" max="6" width="6.7109375" style="1" customWidth="1"/>
    <col min="7" max="11" width="15.7109375" style="1" customWidth="1"/>
    <col min="12" max="12" width="6.7109375" style="1" customWidth="1"/>
    <col min="13" max="31" width="11.7109375" style="1" customWidth="1"/>
    <col min="32" max="16384" width="9.140625" style="1"/>
  </cols>
  <sheetData>
    <row r="1" spans="1:73" hidden="1" x14ac:dyDescent="0.25">
      <c r="O1" s="2"/>
      <c r="P1" s="2"/>
      <c r="Q1" s="2"/>
      <c r="R1" s="2"/>
      <c r="U1" s="2"/>
      <c r="V1" s="2"/>
      <c r="W1" s="2"/>
      <c r="X1" s="2"/>
      <c r="Y1" s="2"/>
      <c r="AJ1" s="2"/>
      <c r="AK1" s="2"/>
      <c r="AL1" s="2"/>
      <c r="AY1" s="2"/>
      <c r="BB1" s="2"/>
      <c r="BE1" s="2"/>
      <c r="BI1" s="2"/>
      <c r="BJ1" s="2"/>
      <c r="BK1" s="2"/>
      <c r="BL1" s="2"/>
      <c r="BM1" s="2"/>
      <c r="BN1" s="2"/>
      <c r="BT1" s="2"/>
      <c r="BU1" s="2"/>
    </row>
    <row r="2" spans="1:73" hidden="1" x14ac:dyDescent="0.25"/>
    <row r="3" spans="1:73" hidden="1" x14ac:dyDescent="0.25"/>
    <row r="4" spans="1:73" hidden="1" x14ac:dyDescent="0.25">
      <c r="A4" s="3"/>
      <c r="F4" s="4"/>
      <c r="G4" s="4"/>
      <c r="H4" s="4"/>
      <c r="I4" s="4"/>
      <c r="J4" s="4"/>
      <c r="K4" s="4"/>
      <c r="M4" s="4"/>
    </row>
    <row r="5" spans="1:73" hidden="1" x14ac:dyDescent="0.25">
      <c r="A5" s="5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</row>
    <row r="6" spans="1:73" hidden="1" x14ac:dyDescent="0.25">
      <c r="A6" s="5"/>
    </row>
    <row r="7" spans="1:73" ht="12" customHeight="1" x14ac:dyDescent="0.25">
      <c r="A7" s="5"/>
      <c r="D7" s="6"/>
      <c r="E7" s="6"/>
      <c r="F7" s="6"/>
      <c r="G7" s="6"/>
      <c r="H7" s="6"/>
      <c r="I7" s="6"/>
      <c r="J7" s="6"/>
      <c r="K7" s="7"/>
      <c r="M7" s="8"/>
    </row>
    <row r="8" spans="1:73" ht="22.5" customHeight="1" x14ac:dyDescent="0.25">
      <c r="A8" s="5"/>
      <c r="D8" s="9" t="s">
        <v>8</v>
      </c>
      <c r="E8" s="9"/>
      <c r="F8" s="10"/>
      <c r="G8" s="10"/>
      <c r="H8" s="10"/>
      <c r="I8" s="10"/>
      <c r="J8" s="10"/>
      <c r="K8" s="10"/>
      <c r="L8" s="10"/>
      <c r="M8" s="10"/>
    </row>
    <row r="9" spans="1:73" x14ac:dyDescent="0.25">
      <c r="A9" s="5"/>
      <c r="D9" s="11" t="str">
        <f>IF(org="","Не определено",org)</f>
        <v>ООО "АТЭК74"</v>
      </c>
      <c r="E9" s="11"/>
      <c r="F9" s="10"/>
      <c r="G9" s="10"/>
      <c r="H9" s="10"/>
      <c r="I9" s="10"/>
      <c r="J9" s="10"/>
      <c r="K9" s="10"/>
      <c r="L9" s="10"/>
      <c r="M9" s="10"/>
    </row>
    <row r="10" spans="1:73" ht="12" customHeight="1" x14ac:dyDescent="0.25">
      <c r="D10" s="12"/>
      <c r="E10" s="12"/>
      <c r="F10" s="6"/>
      <c r="G10" s="6"/>
      <c r="H10" s="6"/>
      <c r="I10" s="6"/>
      <c r="K10" s="13" t="s">
        <v>9</v>
      </c>
    </row>
    <row r="11" spans="1:73" ht="15" customHeight="1" x14ac:dyDescent="0.25">
      <c r="C11" s="6"/>
      <c r="D11" s="14" t="s">
        <v>10</v>
      </c>
      <c r="E11" s="15" t="s">
        <v>11</v>
      </c>
      <c r="F11" s="15" t="s">
        <v>12</v>
      </c>
      <c r="G11" s="15" t="s">
        <v>13</v>
      </c>
      <c r="H11" s="15" t="s">
        <v>14</v>
      </c>
      <c r="I11" s="15"/>
      <c r="J11" s="15"/>
      <c r="K11" s="16"/>
      <c r="L11" s="17"/>
    </row>
    <row r="12" spans="1:73" ht="15" customHeight="1" x14ac:dyDescent="0.25">
      <c r="C12" s="6"/>
      <c r="D12" s="18"/>
      <c r="E12" s="19"/>
      <c r="F12" s="19"/>
      <c r="G12" s="19"/>
      <c r="H12" s="20" t="s">
        <v>15</v>
      </c>
      <c r="I12" s="20" t="s">
        <v>16</v>
      </c>
      <c r="J12" s="20" t="s">
        <v>17</v>
      </c>
      <c r="K12" s="21" t="s">
        <v>18</v>
      </c>
      <c r="L12" s="17"/>
    </row>
    <row r="13" spans="1:73" ht="12" customHeight="1" x14ac:dyDescent="0.25">
      <c r="D13" s="22">
        <v>0</v>
      </c>
      <c r="E13" s="22">
        <v>1</v>
      </c>
      <c r="F13" s="22">
        <v>2</v>
      </c>
      <c r="G13" s="22">
        <v>3</v>
      </c>
      <c r="H13" s="22">
        <v>4</v>
      </c>
      <c r="I13" s="22">
        <v>5</v>
      </c>
      <c r="J13" s="22">
        <v>6</v>
      </c>
      <c r="K13" s="22">
        <v>7</v>
      </c>
    </row>
    <row r="14" spans="1:73" s="23" customFormat="1" ht="15" customHeight="1" x14ac:dyDescent="0.25">
      <c r="C14" s="24"/>
      <c r="D14" s="25" t="s">
        <v>19</v>
      </c>
      <c r="E14" s="26"/>
      <c r="F14" s="26"/>
      <c r="G14" s="26"/>
      <c r="H14" s="26"/>
      <c r="I14" s="26"/>
      <c r="J14" s="26"/>
      <c r="K14" s="27"/>
      <c r="L14" s="28"/>
    </row>
    <row r="15" spans="1:73" s="23" customFormat="1" ht="15" customHeight="1" x14ac:dyDescent="0.25">
      <c r="C15" s="24"/>
      <c r="D15" s="29" t="s">
        <v>20</v>
      </c>
      <c r="E15" s="30" t="s">
        <v>21</v>
      </c>
      <c r="F15" s="31">
        <v>10</v>
      </c>
      <c r="G15" s="32">
        <f>SUM(H15:K15)</f>
        <v>26419.118999999999</v>
      </c>
      <c r="H15" s="32">
        <f>H16+H17+H20+H23</f>
        <v>0</v>
      </c>
      <c r="I15" s="32">
        <f>I16+I17+I20+I23</f>
        <v>0</v>
      </c>
      <c r="J15" s="32">
        <f>J16+J17+J20+J23</f>
        <v>26419.118999999999</v>
      </c>
      <c r="K15" s="32">
        <f>K16+K17+K20+K23</f>
        <v>0</v>
      </c>
      <c r="L15" s="28"/>
    </row>
    <row r="16" spans="1:73" s="23" customFormat="1" ht="15" customHeight="1" x14ac:dyDescent="0.25">
      <c r="C16" s="24"/>
      <c r="D16" s="29" t="s">
        <v>22</v>
      </c>
      <c r="E16" s="33" t="s">
        <v>23</v>
      </c>
      <c r="F16" s="31">
        <v>20</v>
      </c>
      <c r="G16" s="32">
        <f t="shared" ref="G16:G140" si="0">SUM(H16:K16)</f>
        <v>0</v>
      </c>
      <c r="H16" s="34">
        <v>0</v>
      </c>
      <c r="I16" s="34">
        <v>0</v>
      </c>
      <c r="J16" s="34">
        <v>0</v>
      </c>
      <c r="K16" s="34">
        <v>0</v>
      </c>
      <c r="L16" s="28"/>
    </row>
    <row r="17" spans="3:12" s="23" customFormat="1" ht="15" customHeight="1" x14ac:dyDescent="0.25">
      <c r="C17" s="24"/>
      <c r="D17" s="29" t="s">
        <v>24</v>
      </c>
      <c r="E17" s="33" t="s">
        <v>25</v>
      </c>
      <c r="F17" s="31">
        <v>30</v>
      </c>
      <c r="G17" s="32">
        <f t="shared" si="0"/>
        <v>0</v>
      </c>
      <c r="H17" s="32">
        <f>SUM(H18:H19)</f>
        <v>0</v>
      </c>
      <c r="I17" s="32">
        <f>SUM(I18:I19)</f>
        <v>0</v>
      </c>
      <c r="J17" s="32">
        <f>SUM(J18:J19)</f>
        <v>0</v>
      </c>
      <c r="K17" s="32">
        <f>SUM(K18:K19)</f>
        <v>0</v>
      </c>
      <c r="L17" s="28"/>
    </row>
    <row r="18" spans="3:12" s="23" customFormat="1" hidden="1" x14ac:dyDescent="0.25">
      <c r="C18" s="24"/>
      <c r="D18" s="35" t="s">
        <v>26</v>
      </c>
      <c r="E18" s="36"/>
      <c r="F18" s="37" t="s">
        <v>27</v>
      </c>
      <c r="G18" s="38"/>
      <c r="H18" s="38"/>
      <c r="I18" s="38"/>
      <c r="J18" s="38"/>
      <c r="K18" s="38"/>
      <c r="L18" s="28"/>
    </row>
    <row r="19" spans="3:12" s="23" customFormat="1" ht="15" customHeight="1" x14ac:dyDescent="0.25">
      <c r="C19" s="24"/>
      <c r="D19" s="39"/>
      <c r="E19" s="40" t="s">
        <v>28</v>
      </c>
      <c r="F19" s="41"/>
      <c r="G19" s="41"/>
      <c r="H19" s="41"/>
      <c r="I19" s="41"/>
      <c r="J19" s="41"/>
      <c r="K19" s="42"/>
      <c r="L19" s="28"/>
    </row>
    <row r="20" spans="3:12" s="23" customFormat="1" ht="15" customHeight="1" x14ac:dyDescent="0.25">
      <c r="C20" s="24"/>
      <c r="D20" s="29" t="s">
        <v>29</v>
      </c>
      <c r="E20" s="33" t="s">
        <v>30</v>
      </c>
      <c r="F20" s="31" t="s">
        <v>31</v>
      </c>
      <c r="G20" s="32">
        <f t="shared" si="0"/>
        <v>0</v>
      </c>
      <c r="H20" s="32">
        <f>SUM(H21:H22)</f>
        <v>0</v>
      </c>
      <c r="I20" s="32">
        <f>SUM(I21:I22)</f>
        <v>0</v>
      </c>
      <c r="J20" s="32">
        <f>SUM(J21:J22)</f>
        <v>0</v>
      </c>
      <c r="K20" s="32">
        <f>SUM(K21:K22)</f>
        <v>0</v>
      </c>
      <c r="L20" s="28"/>
    </row>
    <row r="21" spans="3:12" s="23" customFormat="1" hidden="1" x14ac:dyDescent="0.25">
      <c r="C21" s="24"/>
      <c r="D21" s="35" t="s">
        <v>32</v>
      </c>
      <c r="E21" s="36"/>
      <c r="F21" s="37" t="s">
        <v>31</v>
      </c>
      <c r="G21" s="38"/>
      <c r="H21" s="38"/>
      <c r="I21" s="38"/>
      <c r="J21" s="38"/>
      <c r="K21" s="38"/>
      <c r="L21" s="28"/>
    </row>
    <row r="22" spans="3:12" s="23" customFormat="1" ht="15" customHeight="1" x14ac:dyDescent="0.25">
      <c r="C22" s="24"/>
      <c r="D22" s="39"/>
      <c r="E22" s="40" t="s">
        <v>28</v>
      </c>
      <c r="F22" s="41"/>
      <c r="G22" s="41"/>
      <c r="H22" s="41"/>
      <c r="I22" s="41"/>
      <c r="J22" s="41"/>
      <c r="K22" s="42"/>
      <c r="L22" s="28"/>
    </row>
    <row r="23" spans="3:12" s="23" customFormat="1" ht="15" customHeight="1" x14ac:dyDescent="0.25">
      <c r="C23" s="24"/>
      <c r="D23" s="29" t="s">
        <v>33</v>
      </c>
      <c r="E23" s="33" t="s">
        <v>34</v>
      </c>
      <c r="F23" s="31" t="s">
        <v>35</v>
      </c>
      <c r="G23" s="32">
        <f t="shared" si="0"/>
        <v>26419.118999999999</v>
      </c>
      <c r="H23" s="32">
        <f>SUM(H24:H30)</f>
        <v>0</v>
      </c>
      <c r="I23" s="32">
        <f>SUM(I24:I30)</f>
        <v>0</v>
      </c>
      <c r="J23" s="32">
        <f>SUM(J24:J30)</f>
        <v>26419.118999999999</v>
      </c>
      <c r="K23" s="32">
        <f>SUM(K24:K30)</f>
        <v>0</v>
      </c>
      <c r="L23" s="28"/>
    </row>
    <row r="24" spans="3:12" s="23" customFormat="1" hidden="1" x14ac:dyDescent="0.25">
      <c r="C24" s="24"/>
      <c r="D24" s="35" t="s">
        <v>36</v>
      </c>
      <c r="E24" s="36"/>
      <c r="F24" s="37" t="s">
        <v>35</v>
      </c>
      <c r="G24" s="38"/>
      <c r="H24" s="38"/>
      <c r="I24" s="38"/>
      <c r="J24" s="38"/>
      <c r="K24" s="38"/>
      <c r="L24" s="28"/>
    </row>
    <row r="25" spans="3:12" s="23" customFormat="1" ht="15" customHeight="1" x14ac:dyDescent="0.25">
      <c r="C25" s="43" t="s">
        <v>37</v>
      </c>
      <c r="D25" s="44" t="s">
        <v>38</v>
      </c>
      <c r="E25" s="45" t="s">
        <v>39</v>
      </c>
      <c r="F25" s="46">
        <v>431</v>
      </c>
      <c r="G25" s="47">
        <f>SUM(H25:K25)</f>
        <v>16352.204</v>
      </c>
      <c r="H25" s="48">
        <v>0</v>
      </c>
      <c r="I25" s="48">
        <v>0</v>
      </c>
      <c r="J25" s="48">
        <f>1558.191+1560.247+1177.26+1101.583+764.975+678.498+697.151+515.919+714.047+2070.326+62.8+2579.844+2871.363</f>
        <v>16352.204</v>
      </c>
      <c r="K25" s="48">
        <v>0</v>
      </c>
      <c r="L25" s="28"/>
    </row>
    <row r="26" spans="3:12" s="23" customFormat="1" ht="15" customHeight="1" x14ac:dyDescent="0.25">
      <c r="C26" s="43" t="s">
        <v>37</v>
      </c>
      <c r="D26" s="44" t="s">
        <v>40</v>
      </c>
      <c r="E26" s="45" t="s">
        <v>41</v>
      </c>
      <c r="F26" s="46">
        <v>432</v>
      </c>
      <c r="G26" s="47">
        <f>SUM(H26:K26)</f>
        <v>8636.7420000000002</v>
      </c>
      <c r="H26" s="48">
        <v>0</v>
      </c>
      <c r="I26" s="48">
        <v>0</v>
      </c>
      <c r="J26" s="48">
        <f>1220.121+1198.593+922.144+1025.267+763.439+901.211+701.843+846.756+1057.368</f>
        <v>8636.7420000000002</v>
      </c>
      <c r="K26" s="48">
        <v>0</v>
      </c>
      <c r="L26" s="28"/>
    </row>
    <row r="27" spans="3:12" s="23" customFormat="1" ht="15" customHeight="1" x14ac:dyDescent="0.25">
      <c r="C27" s="43" t="s">
        <v>37</v>
      </c>
      <c r="D27" s="44" t="s">
        <v>42</v>
      </c>
      <c r="E27" s="45" t="s">
        <v>43</v>
      </c>
      <c r="F27" s="46">
        <v>433</v>
      </c>
      <c r="G27" s="47">
        <f>SUM(H27:K27)</f>
        <v>522.61900000000003</v>
      </c>
      <c r="H27" s="48">
        <v>0</v>
      </c>
      <c r="I27" s="48">
        <v>0</v>
      </c>
      <c r="J27" s="48">
        <f>21.523+23.86+15.251+44.153+114.256+84.001+65.184+32.961+94.701+16.849+4.428+5.452</f>
        <v>522.61900000000003</v>
      </c>
      <c r="K27" s="48">
        <v>0</v>
      </c>
      <c r="L27" s="28"/>
    </row>
    <row r="28" spans="3:12" s="23" customFormat="1" ht="15" customHeight="1" x14ac:dyDescent="0.25">
      <c r="C28" s="43" t="s">
        <v>37</v>
      </c>
      <c r="D28" s="44" t="s">
        <v>44</v>
      </c>
      <c r="E28" s="45" t="s">
        <v>45</v>
      </c>
      <c r="F28" s="46">
        <v>434</v>
      </c>
      <c r="G28" s="47">
        <f>SUM(H28:K28)</f>
        <v>854.62</v>
      </c>
      <c r="H28" s="48">
        <v>0</v>
      </c>
      <c r="I28" s="48">
        <v>0</v>
      </c>
      <c r="J28" s="48">
        <f>101.46+85.87+78.6+72.78+63.05+50.44+51.59+52.22+58.88+71.47+81.62+86.64</f>
        <v>854.62</v>
      </c>
      <c r="K28" s="48">
        <v>0</v>
      </c>
      <c r="L28" s="28"/>
    </row>
    <row r="29" spans="3:12" s="23" customFormat="1" ht="15" customHeight="1" x14ac:dyDescent="0.25">
      <c r="C29" s="43" t="s">
        <v>37</v>
      </c>
      <c r="D29" s="44" t="s">
        <v>46</v>
      </c>
      <c r="E29" s="45" t="s">
        <v>47</v>
      </c>
      <c r="F29" s="46">
        <v>435</v>
      </c>
      <c r="G29" s="47">
        <f>SUM(H29:K29)</f>
        <v>52.933999999999997</v>
      </c>
      <c r="H29" s="48">
        <v>0</v>
      </c>
      <c r="I29" s="48">
        <v>0</v>
      </c>
      <c r="J29" s="48">
        <f>14.607+14.607+12.609+11.111</f>
        <v>52.933999999999997</v>
      </c>
      <c r="K29" s="48">
        <v>0</v>
      </c>
      <c r="L29" s="28"/>
    </row>
    <row r="30" spans="3:12" s="23" customFormat="1" ht="15" customHeight="1" x14ac:dyDescent="0.25">
      <c r="C30" s="24"/>
      <c r="D30" s="39"/>
      <c r="E30" s="40" t="s">
        <v>28</v>
      </c>
      <c r="F30" s="41"/>
      <c r="G30" s="41"/>
      <c r="H30" s="41"/>
      <c r="I30" s="41"/>
      <c r="J30" s="41"/>
      <c r="K30" s="42"/>
      <c r="L30" s="28"/>
    </row>
    <row r="31" spans="3:12" s="23" customFormat="1" ht="15" customHeight="1" x14ac:dyDescent="0.25">
      <c r="C31" s="24"/>
      <c r="D31" s="29" t="s">
        <v>48</v>
      </c>
      <c r="E31" s="30" t="s">
        <v>49</v>
      </c>
      <c r="F31" s="31" t="s">
        <v>50</v>
      </c>
      <c r="G31" s="32">
        <f t="shared" si="0"/>
        <v>17310.272000000001</v>
      </c>
      <c r="H31" s="32">
        <f>H33+H34+H35</f>
        <v>0</v>
      </c>
      <c r="I31" s="32">
        <f>I32+I34+I35</f>
        <v>0</v>
      </c>
      <c r="J31" s="32">
        <f>J32+J33+J35</f>
        <v>0</v>
      </c>
      <c r="K31" s="32">
        <f>K32+K33+K34</f>
        <v>17310.272000000001</v>
      </c>
      <c r="L31" s="28"/>
    </row>
    <row r="32" spans="3:12" s="23" customFormat="1" ht="15" customHeight="1" x14ac:dyDescent="0.25">
      <c r="C32" s="24"/>
      <c r="D32" s="29" t="s">
        <v>51</v>
      </c>
      <c r="E32" s="33" t="s">
        <v>15</v>
      </c>
      <c r="F32" s="31" t="s">
        <v>52</v>
      </c>
      <c r="G32" s="32">
        <f t="shared" si="0"/>
        <v>0</v>
      </c>
      <c r="H32" s="49"/>
      <c r="I32" s="34">
        <v>0</v>
      </c>
      <c r="J32" s="34">
        <v>0</v>
      </c>
      <c r="K32" s="34">
        <v>0</v>
      </c>
      <c r="L32" s="28"/>
    </row>
    <row r="33" spans="3:12" s="23" customFormat="1" ht="15" customHeight="1" x14ac:dyDescent="0.25">
      <c r="C33" s="24"/>
      <c r="D33" s="29" t="s">
        <v>53</v>
      </c>
      <c r="E33" s="33" t="s">
        <v>16</v>
      </c>
      <c r="F33" s="31" t="s">
        <v>54</v>
      </c>
      <c r="G33" s="32">
        <f t="shared" si="0"/>
        <v>0</v>
      </c>
      <c r="H33" s="34">
        <v>0</v>
      </c>
      <c r="I33" s="49"/>
      <c r="J33" s="34">
        <v>0</v>
      </c>
      <c r="K33" s="34">
        <v>0</v>
      </c>
      <c r="L33" s="28"/>
    </row>
    <row r="34" spans="3:12" s="23" customFormat="1" ht="15" customHeight="1" x14ac:dyDescent="0.25">
      <c r="C34" s="24"/>
      <c r="D34" s="29" t="s">
        <v>55</v>
      </c>
      <c r="E34" s="33" t="s">
        <v>17</v>
      </c>
      <c r="F34" s="31" t="s">
        <v>56</v>
      </c>
      <c r="G34" s="32">
        <f t="shared" si="0"/>
        <v>17310.272000000001</v>
      </c>
      <c r="H34" s="34">
        <v>0</v>
      </c>
      <c r="I34" s="34">
        <v>0</v>
      </c>
      <c r="J34" s="49"/>
      <c r="K34" s="34">
        <f>K46+K50</f>
        <v>17310.272000000001</v>
      </c>
      <c r="L34" s="28"/>
    </row>
    <row r="35" spans="3:12" s="23" customFormat="1" ht="15" customHeight="1" x14ac:dyDescent="0.25">
      <c r="C35" s="24"/>
      <c r="D35" s="29" t="s">
        <v>57</v>
      </c>
      <c r="E35" s="33" t="s">
        <v>58</v>
      </c>
      <c r="F35" s="31" t="s">
        <v>59</v>
      </c>
      <c r="G35" s="32">
        <f t="shared" si="0"/>
        <v>0</v>
      </c>
      <c r="H35" s="34">
        <v>0</v>
      </c>
      <c r="I35" s="34">
        <v>0</v>
      </c>
      <c r="J35" s="34">
        <v>0</v>
      </c>
      <c r="K35" s="49"/>
      <c r="L35" s="28"/>
    </row>
    <row r="36" spans="3:12" s="23" customFormat="1" ht="15" customHeight="1" x14ac:dyDescent="0.25">
      <c r="C36" s="24"/>
      <c r="D36" s="29" t="s">
        <v>60</v>
      </c>
      <c r="E36" s="50" t="s">
        <v>61</v>
      </c>
      <c r="F36" s="31" t="s">
        <v>62</v>
      </c>
      <c r="G36" s="32">
        <f t="shared" si="0"/>
        <v>0</v>
      </c>
      <c r="H36" s="34">
        <v>0</v>
      </c>
      <c r="I36" s="34">
        <v>0</v>
      </c>
      <c r="J36" s="34">
        <v>0</v>
      </c>
      <c r="K36" s="34">
        <v>0</v>
      </c>
      <c r="L36" s="28"/>
    </row>
    <row r="37" spans="3:12" s="23" customFormat="1" ht="15" customHeight="1" x14ac:dyDescent="0.25">
      <c r="C37" s="24"/>
      <c r="D37" s="29" t="s">
        <v>63</v>
      </c>
      <c r="E37" s="30" t="s">
        <v>64</v>
      </c>
      <c r="F37" s="51" t="s">
        <v>65</v>
      </c>
      <c r="G37" s="32">
        <f t="shared" si="0"/>
        <v>25920.489000000001</v>
      </c>
      <c r="H37" s="32">
        <f>H38+H40+H43+H46</f>
        <v>0</v>
      </c>
      <c r="I37" s="32">
        <f>I38+I40+I43+I46</f>
        <v>0</v>
      </c>
      <c r="J37" s="32">
        <f>J38+J40+J43+J46</f>
        <v>8954.8260000000009</v>
      </c>
      <c r="K37" s="32">
        <f>K38+K40+K43+K46</f>
        <v>16965.663</v>
      </c>
      <c r="L37" s="28"/>
    </row>
    <row r="38" spans="3:12" s="23" customFormat="1" ht="22.5" x14ac:dyDescent="0.25">
      <c r="C38" s="24"/>
      <c r="D38" s="29" t="s">
        <v>66</v>
      </c>
      <c r="E38" s="33" t="s">
        <v>67</v>
      </c>
      <c r="F38" s="31" t="s">
        <v>68</v>
      </c>
      <c r="G38" s="32">
        <f t="shared" si="0"/>
        <v>0</v>
      </c>
      <c r="H38" s="34">
        <v>0</v>
      </c>
      <c r="I38" s="34">
        <v>0</v>
      </c>
      <c r="J38" s="34">
        <v>0</v>
      </c>
      <c r="K38" s="34">
        <v>0</v>
      </c>
      <c r="L38" s="28"/>
    </row>
    <row r="39" spans="3:12" s="23" customFormat="1" ht="15" customHeight="1" x14ac:dyDescent="0.25">
      <c r="C39" s="24"/>
      <c r="D39" s="29" t="s">
        <v>69</v>
      </c>
      <c r="E39" s="52" t="s">
        <v>70</v>
      </c>
      <c r="F39" s="31" t="s">
        <v>71</v>
      </c>
      <c r="G39" s="32">
        <f t="shared" si="0"/>
        <v>0</v>
      </c>
      <c r="H39" s="34">
        <f>H38</f>
        <v>0</v>
      </c>
      <c r="I39" s="34">
        <f>I38</f>
        <v>0</v>
      </c>
      <c r="J39" s="34">
        <f>J38</f>
        <v>0</v>
      </c>
      <c r="K39" s="34">
        <f>K38</f>
        <v>0</v>
      </c>
      <c r="L39" s="28"/>
    </row>
    <row r="40" spans="3:12" s="23" customFormat="1" ht="15" customHeight="1" x14ac:dyDescent="0.25">
      <c r="C40" s="24"/>
      <c r="D40" s="29" t="s">
        <v>72</v>
      </c>
      <c r="E40" s="33" t="s">
        <v>73</v>
      </c>
      <c r="F40" s="31" t="s">
        <v>74</v>
      </c>
      <c r="G40" s="32">
        <f t="shared" si="0"/>
        <v>8954.8260000000009</v>
      </c>
      <c r="H40" s="34">
        <f>H41</f>
        <v>0</v>
      </c>
      <c r="I40" s="34">
        <f>I41</f>
        <v>0</v>
      </c>
      <c r="J40" s="34">
        <f>J41</f>
        <v>8954.8260000000009</v>
      </c>
      <c r="K40" s="34">
        <f>K41</f>
        <v>0</v>
      </c>
      <c r="L40" s="28"/>
    </row>
    <row r="41" spans="3:12" s="23" customFormat="1" ht="15" customHeight="1" x14ac:dyDescent="0.25">
      <c r="C41" s="24"/>
      <c r="D41" s="29" t="s">
        <v>75</v>
      </c>
      <c r="E41" s="52" t="s">
        <v>76</v>
      </c>
      <c r="F41" s="31" t="s">
        <v>77</v>
      </c>
      <c r="G41" s="32">
        <f t="shared" si="0"/>
        <v>8954.8260000000009</v>
      </c>
      <c r="H41" s="34">
        <f>H42</f>
        <v>0</v>
      </c>
      <c r="I41" s="34">
        <f>I42</f>
        <v>0</v>
      </c>
      <c r="J41" s="34">
        <f>1019.132+886.115+673.154+1040.794+468.893+560.977+518.904+444.038+667.969+698.644+723.394+1252.812</f>
        <v>8954.8260000000009</v>
      </c>
      <c r="K41" s="34">
        <f>K42</f>
        <v>0</v>
      </c>
      <c r="L41" s="28"/>
    </row>
    <row r="42" spans="3:12" s="23" customFormat="1" ht="15" customHeight="1" x14ac:dyDescent="0.25">
      <c r="C42" s="24"/>
      <c r="D42" s="29" t="s">
        <v>78</v>
      </c>
      <c r="E42" s="53" t="s">
        <v>70</v>
      </c>
      <c r="F42" s="31" t="s">
        <v>79</v>
      </c>
      <c r="G42" s="32">
        <f t="shared" si="0"/>
        <v>0</v>
      </c>
      <c r="H42" s="34">
        <v>0</v>
      </c>
      <c r="I42" s="34">
        <v>0</v>
      </c>
      <c r="J42" s="34">
        <v>0</v>
      </c>
      <c r="K42" s="34">
        <v>0</v>
      </c>
      <c r="L42" s="28"/>
    </row>
    <row r="43" spans="3:12" s="23" customFormat="1" ht="15" customHeight="1" x14ac:dyDescent="0.25">
      <c r="C43" s="24"/>
      <c r="D43" s="29" t="s">
        <v>80</v>
      </c>
      <c r="E43" s="33" t="s">
        <v>81</v>
      </c>
      <c r="F43" s="31" t="s">
        <v>82</v>
      </c>
      <c r="G43" s="32">
        <f t="shared" si="0"/>
        <v>0</v>
      </c>
      <c r="H43" s="32">
        <f>SUM(H44:H45)</f>
        <v>0</v>
      </c>
      <c r="I43" s="32">
        <f>SUM(I44:I45)</f>
        <v>0</v>
      </c>
      <c r="J43" s="32">
        <f>SUM(J44:J45)</f>
        <v>0</v>
      </c>
      <c r="K43" s="32">
        <f>SUM(K44:K45)</f>
        <v>0</v>
      </c>
      <c r="L43" s="28"/>
    </row>
    <row r="44" spans="3:12" s="23" customFormat="1" hidden="1" x14ac:dyDescent="0.25">
      <c r="C44" s="24"/>
      <c r="D44" s="35" t="s">
        <v>83</v>
      </c>
      <c r="E44" s="36"/>
      <c r="F44" s="37" t="s">
        <v>82</v>
      </c>
      <c r="G44" s="38"/>
      <c r="H44" s="38"/>
      <c r="I44" s="38"/>
      <c r="J44" s="38"/>
      <c r="K44" s="38"/>
      <c r="L44" s="28"/>
    </row>
    <row r="45" spans="3:12" s="23" customFormat="1" ht="15" customHeight="1" x14ac:dyDescent="0.25">
      <c r="C45" s="24"/>
      <c r="D45" s="54"/>
      <c r="E45" s="40" t="s">
        <v>28</v>
      </c>
      <c r="F45" s="41"/>
      <c r="G45" s="41"/>
      <c r="H45" s="41"/>
      <c r="I45" s="41"/>
      <c r="J45" s="41"/>
      <c r="K45" s="42"/>
      <c r="L45" s="28"/>
    </row>
    <row r="46" spans="3:12" s="23" customFormat="1" ht="15" customHeight="1" x14ac:dyDescent="0.25">
      <c r="C46" s="24"/>
      <c r="D46" s="29" t="s">
        <v>84</v>
      </c>
      <c r="E46" s="55" t="s">
        <v>85</v>
      </c>
      <c r="F46" s="31" t="s">
        <v>86</v>
      </c>
      <c r="G46" s="32">
        <f t="shared" si="0"/>
        <v>16965.663</v>
      </c>
      <c r="H46" s="34">
        <v>0</v>
      </c>
      <c r="I46" s="34">
        <v>0</v>
      </c>
      <c r="J46" s="34">
        <v>0</v>
      </c>
      <c r="K46" s="34">
        <f>1787.238+1992.216+1488.449+1085.955+1227.681+1125.597+946.572+996.956+1254.524+1522.801+1919.725+1617.949</f>
        <v>16965.663</v>
      </c>
      <c r="L46" s="28"/>
    </row>
    <row r="47" spans="3:12" s="23" customFormat="1" ht="15" customHeight="1" x14ac:dyDescent="0.25">
      <c r="C47" s="24"/>
      <c r="D47" s="29" t="s">
        <v>87</v>
      </c>
      <c r="E47" s="30" t="s">
        <v>88</v>
      </c>
      <c r="F47" s="31" t="s">
        <v>89</v>
      </c>
      <c r="G47" s="32">
        <f t="shared" si="0"/>
        <v>17310.272000000001</v>
      </c>
      <c r="H47" s="34">
        <v>0</v>
      </c>
      <c r="I47" s="34">
        <v>0</v>
      </c>
      <c r="J47" s="34">
        <f>K34</f>
        <v>17310.272000000001</v>
      </c>
      <c r="K47" s="34">
        <v>0</v>
      </c>
      <c r="L47" s="28"/>
    </row>
    <row r="48" spans="3:12" s="23" customFormat="1" ht="15" customHeight="1" x14ac:dyDescent="0.25">
      <c r="C48" s="24"/>
      <c r="D48" s="29" t="s">
        <v>90</v>
      </c>
      <c r="E48" s="30" t="s">
        <v>91</v>
      </c>
      <c r="F48" s="31" t="s">
        <v>92</v>
      </c>
      <c r="G48" s="32">
        <f t="shared" si="0"/>
        <v>0</v>
      </c>
      <c r="H48" s="34">
        <v>0</v>
      </c>
      <c r="I48" s="34">
        <v>0</v>
      </c>
      <c r="J48" s="34">
        <v>0</v>
      </c>
      <c r="K48" s="34">
        <v>0</v>
      </c>
      <c r="L48" s="28"/>
    </row>
    <row r="49" spans="3:12" s="23" customFormat="1" ht="15" customHeight="1" x14ac:dyDescent="0.25">
      <c r="C49" s="24"/>
      <c r="D49" s="29" t="s">
        <v>93</v>
      </c>
      <c r="E49" s="30" t="s">
        <v>94</v>
      </c>
      <c r="F49" s="31" t="s">
        <v>95</v>
      </c>
      <c r="G49" s="32">
        <f t="shared" si="0"/>
        <v>0</v>
      </c>
      <c r="H49" s="34">
        <v>0</v>
      </c>
      <c r="I49" s="34">
        <v>0</v>
      </c>
      <c r="J49" s="34">
        <v>0</v>
      </c>
      <c r="K49" s="34">
        <v>0</v>
      </c>
      <c r="L49" s="28"/>
    </row>
    <row r="50" spans="3:12" s="23" customFormat="1" ht="15" customHeight="1" x14ac:dyDescent="0.25">
      <c r="C50" s="24"/>
      <c r="D50" s="29" t="s">
        <v>96</v>
      </c>
      <c r="E50" s="30" t="s">
        <v>97</v>
      </c>
      <c r="F50" s="31" t="s">
        <v>98</v>
      </c>
      <c r="G50" s="32">
        <f t="shared" si="0"/>
        <v>498.63</v>
      </c>
      <c r="H50" s="34">
        <f>H51</f>
        <v>0</v>
      </c>
      <c r="I50" s="34">
        <f>I51</f>
        <v>0</v>
      </c>
      <c r="J50" s="34">
        <f>21.906+0.969+8.853+44.85+2.744+8.273+15.088+3.774+1.377+9.11+37.077</f>
        <v>154.02099999999999</v>
      </c>
      <c r="K50" s="34">
        <f>87.626+3.877+35.408+83.295+6.402+19.303+35.204+3.088+1.126+13.663+55.617</f>
        <v>344.60900000000004</v>
      </c>
      <c r="L50" s="28"/>
    </row>
    <row r="51" spans="3:12" s="23" customFormat="1" ht="15" customHeight="1" x14ac:dyDescent="0.25">
      <c r="C51" s="24"/>
      <c r="D51" s="29" t="s">
        <v>99</v>
      </c>
      <c r="E51" s="33" t="s">
        <v>100</v>
      </c>
      <c r="F51" s="31" t="s">
        <v>101</v>
      </c>
      <c r="G51" s="32">
        <f t="shared" si="0"/>
        <v>0</v>
      </c>
      <c r="H51" s="34">
        <v>0</v>
      </c>
      <c r="I51" s="34">
        <v>0</v>
      </c>
      <c r="J51" s="34">
        <v>0</v>
      </c>
      <c r="K51" s="34">
        <v>0</v>
      </c>
      <c r="L51" s="28"/>
    </row>
    <row r="52" spans="3:12" s="23" customFormat="1" ht="15" customHeight="1" x14ac:dyDescent="0.25">
      <c r="C52" s="24"/>
      <c r="D52" s="29" t="s">
        <v>102</v>
      </c>
      <c r="E52" s="30" t="s">
        <v>103</v>
      </c>
      <c r="F52" s="31" t="s">
        <v>104</v>
      </c>
      <c r="G52" s="32">
        <f t="shared" si="0"/>
        <v>1949</v>
      </c>
      <c r="H52" s="34">
        <v>0</v>
      </c>
      <c r="I52" s="34">
        <v>0</v>
      </c>
      <c r="J52" s="34">
        <f>52.08+51.45+34.04+59.115+49.62+48.3+47+45.54+46.11+70.065+63.44+64.92</f>
        <v>631.67999999999995</v>
      </c>
      <c r="K52" s="34">
        <f>121.52+120.05+136.16+109.785+115.78+112.7+109.3+106.26+107.59+85.635+95.16+97.38</f>
        <v>1317.3200000000002</v>
      </c>
      <c r="L52" s="28"/>
    </row>
    <row r="53" spans="3:12" s="23" customFormat="1" ht="22.5" x14ac:dyDescent="0.25">
      <c r="C53" s="24"/>
      <c r="D53" s="29" t="s">
        <v>105</v>
      </c>
      <c r="E53" s="50" t="s">
        <v>106</v>
      </c>
      <c r="F53" s="31" t="s">
        <v>107</v>
      </c>
      <c r="G53" s="32">
        <f t="shared" si="0"/>
        <v>-1450.3700000000001</v>
      </c>
      <c r="H53" s="32">
        <f>H50-H52</f>
        <v>0</v>
      </c>
      <c r="I53" s="32">
        <f>I50-I52</f>
        <v>0</v>
      </c>
      <c r="J53" s="32">
        <f>J50-J52</f>
        <v>-477.65899999999999</v>
      </c>
      <c r="K53" s="32">
        <f>K50-K52</f>
        <v>-972.71100000000013</v>
      </c>
      <c r="L53" s="28"/>
    </row>
    <row r="54" spans="3:12" s="23" customFormat="1" ht="15" customHeight="1" x14ac:dyDescent="0.25">
      <c r="C54" s="24"/>
      <c r="D54" s="29" t="s">
        <v>108</v>
      </c>
      <c r="E54" s="30" t="s">
        <v>109</v>
      </c>
      <c r="F54" s="31" t="s">
        <v>110</v>
      </c>
      <c r="G54" s="32">
        <f t="shared" si="0"/>
        <v>0</v>
      </c>
      <c r="H54" s="32">
        <f>(H15+H31+H36)-(H37+H47+H48+H49+H50)</f>
        <v>0</v>
      </c>
      <c r="I54" s="32">
        <f>(I15+I31+I36)-(I37+I47+I48+I49+I50)</f>
        <v>0</v>
      </c>
      <c r="J54" s="32">
        <f>(J15+J31+J36)-(J37+J47+J48+J49+J50)</f>
        <v>0</v>
      </c>
      <c r="K54" s="32">
        <f>(K15+K31+K36)-(K37+K47+K48+K49+K50)</f>
        <v>0</v>
      </c>
      <c r="L54" s="28"/>
    </row>
    <row r="55" spans="3:12" s="23" customFormat="1" ht="15" customHeight="1" x14ac:dyDescent="0.25">
      <c r="C55" s="24"/>
      <c r="D55" s="25" t="s">
        <v>111</v>
      </c>
      <c r="E55" s="26"/>
      <c r="F55" s="26"/>
      <c r="G55" s="26"/>
      <c r="H55" s="26"/>
      <c r="I55" s="26"/>
      <c r="J55" s="26"/>
      <c r="K55" s="27"/>
      <c r="L55" s="28"/>
    </row>
    <row r="56" spans="3:12" s="23" customFormat="1" ht="15" customHeight="1" x14ac:dyDescent="0.25">
      <c r="C56" s="24"/>
      <c r="D56" s="29" t="s">
        <v>112</v>
      </c>
      <c r="E56" s="30" t="s">
        <v>21</v>
      </c>
      <c r="F56" s="31" t="s">
        <v>113</v>
      </c>
      <c r="G56" s="32">
        <f t="shared" si="0"/>
        <v>3.0158811643835617</v>
      </c>
      <c r="H56" s="32">
        <f>H57+H58+H61+H64</f>
        <v>0</v>
      </c>
      <c r="I56" s="32">
        <f>I57+I58+I61+I64</f>
        <v>0</v>
      </c>
      <c r="J56" s="32">
        <f>J57+J58+J61+J64</f>
        <v>3.0158811643835617</v>
      </c>
      <c r="K56" s="32">
        <f>K57+K58+K61+K64</f>
        <v>0</v>
      </c>
      <c r="L56" s="28"/>
    </row>
    <row r="57" spans="3:12" s="23" customFormat="1" ht="15" customHeight="1" x14ac:dyDescent="0.25">
      <c r="C57" s="24"/>
      <c r="D57" s="29" t="s">
        <v>114</v>
      </c>
      <c r="E57" s="33" t="s">
        <v>23</v>
      </c>
      <c r="F57" s="31" t="s">
        <v>115</v>
      </c>
      <c r="G57" s="32">
        <f t="shared" si="0"/>
        <v>0</v>
      </c>
      <c r="H57" s="34">
        <v>0</v>
      </c>
      <c r="I57" s="34">
        <v>0</v>
      </c>
      <c r="J57" s="34">
        <v>0</v>
      </c>
      <c r="K57" s="34">
        <v>0</v>
      </c>
      <c r="L57" s="28"/>
    </row>
    <row r="58" spans="3:12" s="23" customFormat="1" ht="15" customHeight="1" x14ac:dyDescent="0.25">
      <c r="C58" s="24"/>
      <c r="D58" s="29" t="s">
        <v>116</v>
      </c>
      <c r="E58" s="33" t="s">
        <v>25</v>
      </c>
      <c r="F58" s="31" t="s">
        <v>117</v>
      </c>
      <c r="G58" s="32">
        <f t="shared" si="0"/>
        <v>0</v>
      </c>
      <c r="H58" s="32">
        <f>SUM(H59:H60)</f>
        <v>0</v>
      </c>
      <c r="I58" s="32">
        <f>SUM(I59:I60)</f>
        <v>0</v>
      </c>
      <c r="J58" s="32">
        <f>SUM(J59:J60)</f>
        <v>0</v>
      </c>
      <c r="K58" s="32">
        <f>SUM(K59:K60)</f>
        <v>0</v>
      </c>
      <c r="L58" s="28"/>
    </row>
    <row r="59" spans="3:12" s="23" customFormat="1" hidden="1" x14ac:dyDescent="0.25">
      <c r="C59" s="24"/>
      <c r="D59" s="35" t="s">
        <v>118</v>
      </c>
      <c r="E59" s="36"/>
      <c r="F59" s="37" t="s">
        <v>117</v>
      </c>
      <c r="G59" s="38"/>
      <c r="H59" s="38"/>
      <c r="I59" s="38"/>
      <c r="J59" s="38"/>
      <c r="K59" s="38"/>
      <c r="L59" s="28"/>
    </row>
    <row r="60" spans="3:12" s="23" customFormat="1" ht="15" customHeight="1" x14ac:dyDescent="0.25">
      <c r="C60" s="24"/>
      <c r="D60" s="39"/>
      <c r="E60" s="40" t="s">
        <v>28</v>
      </c>
      <c r="F60" s="41"/>
      <c r="G60" s="41"/>
      <c r="H60" s="41"/>
      <c r="I60" s="41"/>
      <c r="J60" s="41"/>
      <c r="K60" s="42"/>
      <c r="L60" s="28"/>
    </row>
    <row r="61" spans="3:12" s="23" customFormat="1" ht="15" customHeight="1" x14ac:dyDescent="0.25">
      <c r="C61" s="24"/>
      <c r="D61" s="29" t="s">
        <v>119</v>
      </c>
      <c r="E61" s="33" t="s">
        <v>30</v>
      </c>
      <c r="F61" s="31" t="s">
        <v>120</v>
      </c>
      <c r="G61" s="32">
        <f t="shared" si="0"/>
        <v>0</v>
      </c>
      <c r="H61" s="32">
        <f>SUM(H62:H63)</f>
        <v>0</v>
      </c>
      <c r="I61" s="32">
        <f>SUM(I62:I63)</f>
        <v>0</v>
      </c>
      <c r="J61" s="32">
        <f>SUM(J62:J63)</f>
        <v>0</v>
      </c>
      <c r="K61" s="32">
        <f>SUM(K62:K63)</f>
        <v>0</v>
      </c>
      <c r="L61" s="28"/>
    </row>
    <row r="62" spans="3:12" s="23" customFormat="1" ht="12.75" hidden="1" customHeight="1" x14ac:dyDescent="0.25">
      <c r="C62" s="24"/>
      <c r="D62" s="35" t="s">
        <v>121</v>
      </c>
      <c r="E62" s="36"/>
      <c r="F62" s="37" t="s">
        <v>120</v>
      </c>
      <c r="G62" s="38"/>
      <c r="H62" s="38"/>
      <c r="I62" s="38"/>
      <c r="J62" s="38"/>
      <c r="K62" s="38"/>
      <c r="L62" s="28"/>
    </row>
    <row r="63" spans="3:12" s="23" customFormat="1" ht="15" customHeight="1" x14ac:dyDescent="0.25">
      <c r="C63" s="24"/>
      <c r="D63" s="39"/>
      <c r="E63" s="40" t="s">
        <v>28</v>
      </c>
      <c r="F63" s="41"/>
      <c r="G63" s="41"/>
      <c r="H63" s="41"/>
      <c r="I63" s="41"/>
      <c r="J63" s="41"/>
      <c r="K63" s="42"/>
      <c r="L63" s="28"/>
    </row>
    <row r="64" spans="3:12" s="23" customFormat="1" ht="15" customHeight="1" x14ac:dyDescent="0.25">
      <c r="C64" s="24"/>
      <c r="D64" s="29" t="s">
        <v>122</v>
      </c>
      <c r="E64" s="33" t="s">
        <v>34</v>
      </c>
      <c r="F64" s="31" t="s">
        <v>123</v>
      </c>
      <c r="G64" s="32">
        <f t="shared" si="0"/>
        <v>3.0158811643835617</v>
      </c>
      <c r="H64" s="32">
        <f>SUM(H65:H71)</f>
        <v>0</v>
      </c>
      <c r="I64" s="32">
        <f>SUM(I65:I71)</f>
        <v>0</v>
      </c>
      <c r="J64" s="32">
        <f>SUM(J65:J71)</f>
        <v>3.0158811643835617</v>
      </c>
      <c r="K64" s="32">
        <f>SUM(K65:K71)</f>
        <v>0</v>
      </c>
      <c r="L64" s="28"/>
    </row>
    <row r="65" spans="3:12" s="23" customFormat="1" ht="12.75" hidden="1" customHeight="1" x14ac:dyDescent="0.25">
      <c r="C65" s="24"/>
      <c r="D65" s="35" t="s">
        <v>124</v>
      </c>
      <c r="E65" s="36"/>
      <c r="F65" s="37" t="s">
        <v>123</v>
      </c>
      <c r="G65" s="38"/>
      <c r="H65" s="38"/>
      <c r="I65" s="38"/>
      <c r="J65" s="38"/>
      <c r="K65" s="38"/>
      <c r="L65" s="28"/>
    </row>
    <row r="66" spans="3:12" s="23" customFormat="1" ht="15" customHeight="1" x14ac:dyDescent="0.25">
      <c r="C66" s="43" t="s">
        <v>37</v>
      </c>
      <c r="D66" s="44" t="s">
        <v>125</v>
      </c>
      <c r="E66" s="45" t="s">
        <v>39</v>
      </c>
      <c r="F66" s="46">
        <v>1461</v>
      </c>
      <c r="G66" s="47">
        <f>SUM(H66:K66)</f>
        <v>1.8666899543378994</v>
      </c>
      <c r="H66" s="48">
        <v>0</v>
      </c>
      <c r="I66" s="48">
        <v>0</v>
      </c>
      <c r="J66" s="48">
        <f>J25/8760</f>
        <v>1.8666899543378994</v>
      </c>
      <c r="K66" s="48">
        <v>0</v>
      </c>
      <c r="L66" s="28"/>
    </row>
    <row r="67" spans="3:12" s="23" customFormat="1" ht="15" customHeight="1" x14ac:dyDescent="0.25">
      <c r="C67" s="43" t="s">
        <v>37</v>
      </c>
      <c r="D67" s="44" t="s">
        <v>126</v>
      </c>
      <c r="E67" s="45" t="s">
        <v>41</v>
      </c>
      <c r="F67" s="46">
        <v>1462</v>
      </c>
      <c r="G67" s="47">
        <f>SUM(H67:K67)</f>
        <v>0.98592945205479454</v>
      </c>
      <c r="H67" s="48">
        <v>0</v>
      </c>
      <c r="I67" s="48">
        <v>0</v>
      </c>
      <c r="J67" s="48">
        <f>J26/8760</f>
        <v>0.98592945205479454</v>
      </c>
      <c r="K67" s="48">
        <v>0</v>
      </c>
      <c r="L67" s="28"/>
    </row>
    <row r="68" spans="3:12" s="23" customFormat="1" ht="15" customHeight="1" x14ac:dyDescent="0.25">
      <c r="C68" s="43" t="s">
        <v>37</v>
      </c>
      <c r="D68" s="44" t="s">
        <v>127</v>
      </c>
      <c r="E68" s="45" t="s">
        <v>43</v>
      </c>
      <c r="F68" s="46">
        <v>1463</v>
      </c>
      <c r="G68" s="47">
        <f>SUM(H68:K68)</f>
        <v>5.9659703196347037E-2</v>
      </c>
      <c r="H68" s="48">
        <v>0</v>
      </c>
      <c r="I68" s="48">
        <v>0</v>
      </c>
      <c r="J68" s="48">
        <f>J27/8760</f>
        <v>5.9659703196347037E-2</v>
      </c>
      <c r="K68" s="48">
        <v>0</v>
      </c>
      <c r="L68" s="28"/>
    </row>
    <row r="69" spans="3:12" s="23" customFormat="1" ht="15" customHeight="1" x14ac:dyDescent="0.25">
      <c r="C69" s="43" t="s">
        <v>37</v>
      </c>
      <c r="D69" s="44" t="s">
        <v>128</v>
      </c>
      <c r="E69" s="45" t="s">
        <v>45</v>
      </c>
      <c r="F69" s="46">
        <v>1464</v>
      </c>
      <c r="G69" s="47">
        <f>SUM(H69:K69)</f>
        <v>9.7559360730593611E-2</v>
      </c>
      <c r="H69" s="48">
        <v>0</v>
      </c>
      <c r="I69" s="48">
        <v>0</v>
      </c>
      <c r="J69" s="48">
        <f>J28/8760</f>
        <v>9.7559360730593611E-2</v>
      </c>
      <c r="K69" s="48">
        <v>0</v>
      </c>
      <c r="L69" s="28"/>
    </row>
    <row r="70" spans="3:12" s="23" customFormat="1" ht="15" customHeight="1" x14ac:dyDescent="0.25">
      <c r="C70" s="43" t="s">
        <v>37</v>
      </c>
      <c r="D70" s="44" t="s">
        <v>129</v>
      </c>
      <c r="E70" s="45" t="s">
        <v>47</v>
      </c>
      <c r="F70" s="46">
        <v>1465</v>
      </c>
      <c r="G70" s="47">
        <f>SUM(H70:K70)</f>
        <v>6.0426940639269405E-3</v>
      </c>
      <c r="H70" s="48">
        <v>0</v>
      </c>
      <c r="I70" s="48">
        <v>0</v>
      </c>
      <c r="J70" s="48">
        <f>J29/8760</f>
        <v>6.0426940639269405E-3</v>
      </c>
      <c r="K70" s="48">
        <v>0</v>
      </c>
      <c r="L70" s="28"/>
    </row>
    <row r="71" spans="3:12" s="23" customFormat="1" ht="15" customHeight="1" x14ac:dyDescent="0.25">
      <c r="C71" s="24"/>
      <c r="D71" s="39"/>
      <c r="E71" s="40" t="s">
        <v>28</v>
      </c>
      <c r="F71" s="41"/>
      <c r="G71" s="41"/>
      <c r="H71" s="41"/>
      <c r="I71" s="41"/>
      <c r="J71" s="41"/>
      <c r="K71" s="42"/>
      <c r="L71" s="28"/>
    </row>
    <row r="72" spans="3:12" s="23" customFormat="1" ht="15" customHeight="1" x14ac:dyDescent="0.25">
      <c r="C72" s="24"/>
      <c r="D72" s="29" t="s">
        <v>130</v>
      </c>
      <c r="E72" s="30" t="s">
        <v>49</v>
      </c>
      <c r="F72" s="31" t="s">
        <v>131</v>
      </c>
      <c r="G72" s="32">
        <f t="shared" si="0"/>
        <v>1.9760584474885845</v>
      </c>
      <c r="H72" s="32">
        <f>H74+H75+H76</f>
        <v>0</v>
      </c>
      <c r="I72" s="32">
        <f>I73+I75+I76</f>
        <v>0</v>
      </c>
      <c r="J72" s="32">
        <f>J73+J74+J76</f>
        <v>0</v>
      </c>
      <c r="K72" s="32">
        <f>K73+K74+K75</f>
        <v>1.9760584474885845</v>
      </c>
      <c r="L72" s="28"/>
    </row>
    <row r="73" spans="3:12" s="23" customFormat="1" ht="15" customHeight="1" x14ac:dyDescent="0.25">
      <c r="C73" s="24"/>
      <c r="D73" s="29" t="s">
        <v>132</v>
      </c>
      <c r="E73" s="33" t="s">
        <v>15</v>
      </c>
      <c r="F73" s="31" t="s">
        <v>133</v>
      </c>
      <c r="G73" s="32">
        <f t="shared" si="0"/>
        <v>0</v>
      </c>
      <c r="H73" s="49"/>
      <c r="I73" s="34">
        <v>0</v>
      </c>
      <c r="J73" s="34">
        <v>0</v>
      </c>
      <c r="K73" s="34">
        <v>0</v>
      </c>
      <c r="L73" s="28"/>
    </row>
    <row r="74" spans="3:12" s="23" customFormat="1" ht="15" customHeight="1" x14ac:dyDescent="0.25">
      <c r="C74" s="24"/>
      <c r="D74" s="29" t="s">
        <v>134</v>
      </c>
      <c r="E74" s="33" t="s">
        <v>16</v>
      </c>
      <c r="F74" s="31" t="s">
        <v>135</v>
      </c>
      <c r="G74" s="32">
        <f t="shared" si="0"/>
        <v>0</v>
      </c>
      <c r="H74" s="34">
        <v>0</v>
      </c>
      <c r="I74" s="56"/>
      <c r="J74" s="34">
        <v>0</v>
      </c>
      <c r="K74" s="34">
        <v>0</v>
      </c>
      <c r="L74" s="28"/>
    </row>
    <row r="75" spans="3:12" s="23" customFormat="1" ht="15" customHeight="1" x14ac:dyDescent="0.25">
      <c r="C75" s="24"/>
      <c r="D75" s="29" t="s">
        <v>136</v>
      </c>
      <c r="E75" s="33" t="s">
        <v>17</v>
      </c>
      <c r="F75" s="31" t="s">
        <v>137</v>
      </c>
      <c r="G75" s="32">
        <f t="shared" si="0"/>
        <v>1.9760584474885845</v>
      </c>
      <c r="H75" s="34">
        <v>0</v>
      </c>
      <c r="I75" s="34">
        <v>0</v>
      </c>
      <c r="J75" s="49"/>
      <c r="K75" s="34">
        <f>K34/8760</f>
        <v>1.9760584474885845</v>
      </c>
      <c r="L75" s="28"/>
    </row>
    <row r="76" spans="3:12" s="23" customFormat="1" ht="15" customHeight="1" x14ac:dyDescent="0.25">
      <c r="C76" s="24"/>
      <c r="D76" s="29" t="s">
        <v>138</v>
      </c>
      <c r="E76" s="33" t="s">
        <v>58</v>
      </c>
      <c r="F76" s="31" t="s">
        <v>139</v>
      </c>
      <c r="G76" s="32">
        <f t="shared" si="0"/>
        <v>0</v>
      </c>
      <c r="H76" s="34">
        <v>0</v>
      </c>
      <c r="I76" s="34">
        <v>0</v>
      </c>
      <c r="J76" s="34">
        <v>0</v>
      </c>
      <c r="K76" s="49"/>
      <c r="L76" s="28"/>
    </row>
    <row r="77" spans="3:12" s="23" customFormat="1" ht="15" customHeight="1" x14ac:dyDescent="0.25">
      <c r="C77" s="24"/>
      <c r="D77" s="29" t="s">
        <v>140</v>
      </c>
      <c r="E77" s="50" t="s">
        <v>61</v>
      </c>
      <c r="F77" s="31" t="s">
        <v>141</v>
      </c>
      <c r="G77" s="32">
        <f t="shared" si="0"/>
        <v>0</v>
      </c>
      <c r="H77" s="34">
        <v>0</v>
      </c>
      <c r="I77" s="34">
        <v>0</v>
      </c>
      <c r="J77" s="34">
        <v>0</v>
      </c>
      <c r="K77" s="34">
        <v>0</v>
      </c>
      <c r="L77" s="28"/>
    </row>
    <row r="78" spans="3:12" s="23" customFormat="1" ht="15" customHeight="1" x14ac:dyDescent="0.25">
      <c r="C78" s="24"/>
      <c r="D78" s="29" t="s">
        <v>142</v>
      </c>
      <c r="E78" s="30" t="s">
        <v>64</v>
      </c>
      <c r="F78" s="51" t="s">
        <v>143</v>
      </c>
      <c r="G78" s="32">
        <f t="shared" si="0"/>
        <v>2.9589599315068495</v>
      </c>
      <c r="H78" s="32">
        <f>H79+H81+H84+H87</f>
        <v>0</v>
      </c>
      <c r="I78" s="32">
        <f>I79+I81+I84+I87</f>
        <v>0</v>
      </c>
      <c r="J78" s="32">
        <f>J79+J81+J84+J87</f>
        <v>1.0222404109589043</v>
      </c>
      <c r="K78" s="32">
        <f>K79+K81+K84+K87</f>
        <v>1.9367195205479453</v>
      </c>
      <c r="L78" s="28"/>
    </row>
    <row r="79" spans="3:12" s="23" customFormat="1" ht="22.5" x14ac:dyDescent="0.25">
      <c r="C79" s="24"/>
      <c r="D79" s="29" t="s">
        <v>144</v>
      </c>
      <c r="E79" s="33" t="s">
        <v>67</v>
      </c>
      <c r="F79" s="31" t="s">
        <v>145</v>
      </c>
      <c r="G79" s="32">
        <f t="shared" si="0"/>
        <v>0</v>
      </c>
      <c r="H79" s="34">
        <f>H80</f>
        <v>0</v>
      </c>
      <c r="I79" s="34">
        <f>I80</f>
        <v>0</v>
      </c>
      <c r="J79" s="34">
        <f>J80</f>
        <v>0</v>
      </c>
      <c r="K79" s="34">
        <f>K80</f>
        <v>0</v>
      </c>
      <c r="L79" s="28"/>
    </row>
    <row r="80" spans="3:12" s="23" customFormat="1" ht="15" customHeight="1" x14ac:dyDescent="0.25">
      <c r="C80" s="24"/>
      <c r="D80" s="29" t="s">
        <v>146</v>
      </c>
      <c r="E80" s="52" t="s">
        <v>70</v>
      </c>
      <c r="F80" s="31" t="s">
        <v>147</v>
      </c>
      <c r="G80" s="32">
        <f t="shared" si="0"/>
        <v>0</v>
      </c>
      <c r="H80" s="34">
        <v>0</v>
      </c>
      <c r="I80" s="34">
        <v>0</v>
      </c>
      <c r="J80" s="34">
        <v>0</v>
      </c>
      <c r="K80" s="34">
        <v>0</v>
      </c>
      <c r="L80" s="28"/>
    </row>
    <row r="81" spans="3:12" s="23" customFormat="1" ht="15" customHeight="1" x14ac:dyDescent="0.25">
      <c r="C81" s="24"/>
      <c r="D81" s="29" t="s">
        <v>148</v>
      </c>
      <c r="E81" s="33" t="s">
        <v>73</v>
      </c>
      <c r="F81" s="31" t="s">
        <v>149</v>
      </c>
      <c r="G81" s="32">
        <f t="shared" si="0"/>
        <v>1.0222404109589043</v>
      </c>
      <c r="H81" s="34">
        <f>H82</f>
        <v>0</v>
      </c>
      <c r="I81" s="34">
        <f>I82</f>
        <v>0</v>
      </c>
      <c r="J81" s="34">
        <f>J82</f>
        <v>1.0222404109589043</v>
      </c>
      <c r="K81" s="34">
        <f>K82</f>
        <v>0</v>
      </c>
      <c r="L81" s="28"/>
    </row>
    <row r="82" spans="3:12" s="23" customFormat="1" ht="15" customHeight="1" x14ac:dyDescent="0.25">
      <c r="C82" s="24"/>
      <c r="D82" s="29" t="s">
        <v>150</v>
      </c>
      <c r="E82" s="52" t="s">
        <v>76</v>
      </c>
      <c r="F82" s="31" t="s">
        <v>151</v>
      </c>
      <c r="G82" s="32">
        <f t="shared" si="0"/>
        <v>1.0222404109589043</v>
      </c>
      <c r="H82" s="34">
        <f>H83</f>
        <v>0</v>
      </c>
      <c r="I82" s="34">
        <f>I83</f>
        <v>0</v>
      </c>
      <c r="J82" s="34">
        <f>J41/8760</f>
        <v>1.0222404109589043</v>
      </c>
      <c r="K82" s="34">
        <f>K83</f>
        <v>0</v>
      </c>
      <c r="L82" s="28"/>
    </row>
    <row r="83" spans="3:12" s="23" customFormat="1" ht="15" customHeight="1" x14ac:dyDescent="0.25">
      <c r="C83" s="24"/>
      <c r="D83" s="29" t="s">
        <v>152</v>
      </c>
      <c r="E83" s="53" t="s">
        <v>70</v>
      </c>
      <c r="F83" s="31" t="s">
        <v>153</v>
      </c>
      <c r="G83" s="32">
        <f t="shared" si="0"/>
        <v>0</v>
      </c>
      <c r="H83" s="34">
        <v>0</v>
      </c>
      <c r="I83" s="34">
        <v>0</v>
      </c>
      <c r="J83" s="34">
        <v>0</v>
      </c>
      <c r="K83" s="34">
        <v>0</v>
      </c>
      <c r="L83" s="28"/>
    </row>
    <row r="84" spans="3:12" s="23" customFormat="1" ht="15" customHeight="1" x14ac:dyDescent="0.25">
      <c r="C84" s="24"/>
      <c r="D84" s="29" t="s">
        <v>154</v>
      </c>
      <c r="E84" s="33" t="s">
        <v>81</v>
      </c>
      <c r="F84" s="31" t="s">
        <v>155</v>
      </c>
      <c r="G84" s="32">
        <f t="shared" si="0"/>
        <v>0</v>
      </c>
      <c r="H84" s="32">
        <f>SUM(H85:H86)</f>
        <v>0</v>
      </c>
      <c r="I84" s="32">
        <f>SUM(I85:I86)</f>
        <v>0</v>
      </c>
      <c r="J84" s="32">
        <f>SUM(J85:J86)</f>
        <v>0</v>
      </c>
      <c r="K84" s="32">
        <f>SUM(K85:K86)</f>
        <v>0</v>
      </c>
      <c r="L84" s="28"/>
    </row>
    <row r="85" spans="3:12" s="23" customFormat="1" ht="12.75" hidden="1" customHeight="1" x14ac:dyDescent="0.25">
      <c r="C85" s="24"/>
      <c r="D85" s="35" t="s">
        <v>156</v>
      </c>
      <c r="E85" s="36"/>
      <c r="F85" s="37" t="s">
        <v>155</v>
      </c>
      <c r="G85" s="38"/>
      <c r="H85" s="38"/>
      <c r="I85" s="38"/>
      <c r="J85" s="38"/>
      <c r="K85" s="38"/>
      <c r="L85" s="28"/>
    </row>
    <row r="86" spans="3:12" s="23" customFormat="1" ht="15" customHeight="1" x14ac:dyDescent="0.25">
      <c r="C86" s="24"/>
      <c r="D86" s="39"/>
      <c r="E86" s="40" t="s">
        <v>28</v>
      </c>
      <c r="F86" s="41"/>
      <c r="G86" s="41"/>
      <c r="H86" s="41"/>
      <c r="I86" s="41"/>
      <c r="J86" s="41"/>
      <c r="K86" s="42"/>
      <c r="L86" s="28"/>
    </row>
    <row r="87" spans="3:12" s="23" customFormat="1" ht="15" customHeight="1" x14ac:dyDescent="0.25">
      <c r="C87" s="24"/>
      <c r="D87" s="29" t="s">
        <v>157</v>
      </c>
      <c r="E87" s="55" t="s">
        <v>85</v>
      </c>
      <c r="F87" s="31" t="s">
        <v>158</v>
      </c>
      <c r="G87" s="32">
        <f t="shared" si="0"/>
        <v>1.9367195205479453</v>
      </c>
      <c r="H87" s="34">
        <v>0</v>
      </c>
      <c r="I87" s="34">
        <v>0</v>
      </c>
      <c r="J87" s="34">
        <v>0</v>
      </c>
      <c r="K87" s="34">
        <f>K46/8760</f>
        <v>1.9367195205479453</v>
      </c>
      <c r="L87" s="28"/>
    </row>
    <row r="88" spans="3:12" s="23" customFormat="1" ht="15" customHeight="1" x14ac:dyDescent="0.25">
      <c r="C88" s="24"/>
      <c r="D88" s="29" t="s">
        <v>159</v>
      </c>
      <c r="E88" s="30" t="s">
        <v>88</v>
      </c>
      <c r="F88" s="31" t="s">
        <v>160</v>
      </c>
      <c r="G88" s="32">
        <f t="shared" si="0"/>
        <v>1.9760584474885845</v>
      </c>
      <c r="H88" s="34">
        <v>0</v>
      </c>
      <c r="I88" s="34">
        <v>0</v>
      </c>
      <c r="J88" s="34">
        <f>J47/8760</f>
        <v>1.9760584474885845</v>
      </c>
      <c r="K88" s="34">
        <v>0</v>
      </c>
      <c r="L88" s="28"/>
    </row>
    <row r="89" spans="3:12" s="23" customFormat="1" ht="15" customHeight="1" x14ac:dyDescent="0.25">
      <c r="C89" s="24"/>
      <c r="D89" s="29" t="s">
        <v>161</v>
      </c>
      <c r="E89" s="30" t="s">
        <v>91</v>
      </c>
      <c r="F89" s="31" t="s">
        <v>162</v>
      </c>
      <c r="G89" s="32">
        <f t="shared" si="0"/>
        <v>0</v>
      </c>
      <c r="H89" s="34">
        <v>0</v>
      </c>
      <c r="I89" s="34">
        <v>0</v>
      </c>
      <c r="J89" s="34">
        <v>0</v>
      </c>
      <c r="K89" s="34">
        <v>0</v>
      </c>
      <c r="L89" s="28"/>
    </row>
    <row r="90" spans="3:12" s="23" customFormat="1" ht="15" customHeight="1" x14ac:dyDescent="0.25">
      <c r="C90" s="24"/>
      <c r="D90" s="29" t="s">
        <v>163</v>
      </c>
      <c r="E90" s="30" t="s">
        <v>94</v>
      </c>
      <c r="F90" s="31" t="s">
        <v>164</v>
      </c>
      <c r="G90" s="32">
        <f t="shared" si="0"/>
        <v>0</v>
      </c>
      <c r="H90" s="34">
        <v>0</v>
      </c>
      <c r="I90" s="34">
        <v>0</v>
      </c>
      <c r="J90" s="34">
        <v>0</v>
      </c>
      <c r="K90" s="34">
        <v>0</v>
      </c>
      <c r="L90" s="28"/>
    </row>
    <row r="91" spans="3:12" s="23" customFormat="1" ht="15" customHeight="1" x14ac:dyDescent="0.25">
      <c r="C91" s="24"/>
      <c r="D91" s="29" t="s">
        <v>165</v>
      </c>
      <c r="E91" s="30" t="s">
        <v>97</v>
      </c>
      <c r="F91" s="31" t="s">
        <v>166</v>
      </c>
      <c r="G91" s="32">
        <f t="shared" si="0"/>
        <v>5.692123287671233E-2</v>
      </c>
      <c r="H91" s="34">
        <f>H92</f>
        <v>0</v>
      </c>
      <c r="I91" s="34">
        <f>I92</f>
        <v>0</v>
      </c>
      <c r="J91" s="34">
        <f>J50/8760</f>
        <v>1.7582305936073059E-2</v>
      </c>
      <c r="K91" s="34">
        <f>K50/8760</f>
        <v>3.9338926940639271E-2</v>
      </c>
      <c r="L91" s="28"/>
    </row>
    <row r="92" spans="3:12" s="23" customFormat="1" ht="15" customHeight="1" x14ac:dyDescent="0.25">
      <c r="C92" s="24"/>
      <c r="D92" s="29" t="s">
        <v>167</v>
      </c>
      <c r="E92" s="33" t="s">
        <v>168</v>
      </c>
      <c r="F92" s="31" t="s">
        <v>169</v>
      </c>
      <c r="G92" s="32">
        <f t="shared" si="0"/>
        <v>0</v>
      </c>
      <c r="H92" s="34">
        <v>0</v>
      </c>
      <c r="I92" s="34">
        <v>0</v>
      </c>
      <c r="J92" s="34">
        <v>0</v>
      </c>
      <c r="K92" s="34">
        <v>0</v>
      </c>
      <c r="L92" s="28"/>
    </row>
    <row r="93" spans="3:12" s="23" customFormat="1" ht="15" customHeight="1" x14ac:dyDescent="0.25">
      <c r="C93" s="24"/>
      <c r="D93" s="29" t="s">
        <v>170</v>
      </c>
      <c r="E93" s="30" t="s">
        <v>103</v>
      </c>
      <c r="F93" s="31" t="s">
        <v>171</v>
      </c>
      <c r="G93" s="32">
        <f t="shared" si="0"/>
        <v>0.22248858447488584</v>
      </c>
      <c r="H93" s="34">
        <v>0</v>
      </c>
      <c r="I93" s="34">
        <v>0</v>
      </c>
      <c r="J93" s="34">
        <f>J52/8760</f>
        <v>7.2109589041095878E-2</v>
      </c>
      <c r="K93" s="34">
        <f>K52/8760</f>
        <v>0.15037899543378996</v>
      </c>
      <c r="L93" s="28"/>
    </row>
    <row r="94" spans="3:12" s="23" customFormat="1" ht="22.5" x14ac:dyDescent="0.25">
      <c r="C94" s="24"/>
      <c r="D94" s="29" t="s">
        <v>172</v>
      </c>
      <c r="E94" s="50" t="s">
        <v>106</v>
      </c>
      <c r="F94" s="31" t="s">
        <v>173</v>
      </c>
      <c r="G94" s="32">
        <f t="shared" si="0"/>
        <v>-0.16556735159817351</v>
      </c>
      <c r="H94" s="32">
        <f>H91-H93</f>
        <v>0</v>
      </c>
      <c r="I94" s="32">
        <f>I91-I93</f>
        <v>0</v>
      </c>
      <c r="J94" s="32">
        <f>J91-J93</f>
        <v>-5.452728310502282E-2</v>
      </c>
      <c r="K94" s="32">
        <f>K91-K93</f>
        <v>-0.11104006849315069</v>
      </c>
      <c r="L94" s="28"/>
    </row>
    <row r="95" spans="3:12" s="23" customFormat="1" ht="15" customHeight="1" x14ac:dyDescent="0.25">
      <c r="C95" s="24"/>
      <c r="D95" s="29" t="s">
        <v>174</v>
      </c>
      <c r="E95" s="30" t="s">
        <v>109</v>
      </c>
      <c r="F95" s="31" t="s">
        <v>175</v>
      </c>
      <c r="G95" s="32">
        <f t="shared" si="0"/>
        <v>0</v>
      </c>
      <c r="H95" s="32">
        <f>(H56+H72+H77)-(H78+H88+H89+H90+H91)</f>
        <v>0</v>
      </c>
      <c r="I95" s="32">
        <f>(I56+I72+I77)-(I78+I88+I89+I90+I91)</f>
        <v>0</v>
      </c>
      <c r="J95" s="32">
        <f>(J56+J72+J77)-(J78+J88+J89+J90+J91)</f>
        <v>0</v>
      </c>
      <c r="K95" s="32">
        <f>(K56+K72+K77)-(K78+K88+K89+K90+K91)</f>
        <v>0</v>
      </c>
      <c r="L95" s="28"/>
    </row>
    <row r="96" spans="3:12" s="23" customFormat="1" ht="15" customHeight="1" x14ac:dyDescent="0.25">
      <c r="C96" s="24"/>
      <c r="D96" s="25" t="s">
        <v>176</v>
      </c>
      <c r="E96" s="26"/>
      <c r="F96" s="26"/>
      <c r="G96" s="26"/>
      <c r="H96" s="26"/>
      <c r="I96" s="26"/>
      <c r="J96" s="26"/>
      <c r="K96" s="27"/>
      <c r="L96" s="28"/>
    </row>
    <row r="97" spans="3:12" s="23" customFormat="1" ht="15" customHeight="1" x14ac:dyDescent="0.25">
      <c r="C97" s="24"/>
      <c r="D97" s="29" t="s">
        <v>177</v>
      </c>
      <c r="E97" s="30" t="s">
        <v>178</v>
      </c>
      <c r="F97" s="31" t="s">
        <v>179</v>
      </c>
      <c r="G97" s="32">
        <f t="shared" si="0"/>
        <v>21.129000000000001</v>
      </c>
      <c r="H97" s="34">
        <v>0</v>
      </c>
      <c r="I97" s="34">
        <v>0</v>
      </c>
      <c r="J97" s="34">
        <v>8.1560000000000006</v>
      </c>
      <c r="K97" s="34">
        <v>12.973000000000001</v>
      </c>
      <c r="L97" s="28"/>
    </row>
    <row r="98" spans="3:12" s="23" customFormat="1" ht="15" customHeight="1" x14ac:dyDescent="0.25">
      <c r="C98" s="24"/>
      <c r="D98" s="29" t="s">
        <v>180</v>
      </c>
      <c r="E98" s="30" t="s">
        <v>181</v>
      </c>
      <c r="F98" s="31" t="s">
        <v>182</v>
      </c>
      <c r="G98" s="32">
        <f t="shared" si="0"/>
        <v>23.875</v>
      </c>
      <c r="H98" s="34">
        <v>0</v>
      </c>
      <c r="I98" s="34">
        <v>0</v>
      </c>
      <c r="J98" s="34">
        <v>9.76</v>
      </c>
      <c r="K98" s="34">
        <v>14.115</v>
      </c>
      <c r="L98" s="28"/>
    </row>
    <row r="99" spans="3:12" s="23" customFormat="1" ht="15" customHeight="1" x14ac:dyDescent="0.25">
      <c r="C99" s="24"/>
      <c r="D99" s="29" t="s">
        <v>183</v>
      </c>
      <c r="E99" s="30" t="s">
        <v>184</v>
      </c>
      <c r="F99" s="31" t="s">
        <v>185</v>
      </c>
      <c r="G99" s="32">
        <f t="shared" si="0"/>
        <v>2.7459999999999987</v>
      </c>
      <c r="H99" s="34">
        <v>0</v>
      </c>
      <c r="I99" s="34">
        <v>0</v>
      </c>
      <c r="J99" s="34">
        <f>J98-J97</f>
        <v>1.6039999999999992</v>
      </c>
      <c r="K99" s="34">
        <f>K98-K97</f>
        <v>1.1419999999999995</v>
      </c>
      <c r="L99" s="28"/>
    </row>
    <row r="100" spans="3:12" s="23" customFormat="1" ht="15" customHeight="1" x14ac:dyDescent="0.25">
      <c r="C100" s="24"/>
      <c r="D100" s="25" t="s">
        <v>186</v>
      </c>
      <c r="E100" s="26"/>
      <c r="F100" s="26"/>
      <c r="G100" s="26"/>
      <c r="H100" s="26"/>
      <c r="I100" s="26"/>
      <c r="J100" s="26"/>
      <c r="K100" s="27"/>
      <c r="L100" s="28"/>
    </row>
    <row r="101" spans="3:12" s="23" customFormat="1" ht="15" customHeight="1" x14ac:dyDescent="0.25">
      <c r="C101" s="24"/>
      <c r="D101" s="29" t="s">
        <v>187</v>
      </c>
      <c r="E101" s="30" t="s">
        <v>188</v>
      </c>
      <c r="F101" s="31" t="s">
        <v>189</v>
      </c>
      <c r="G101" s="32">
        <f t="shared" si="0"/>
        <v>0</v>
      </c>
      <c r="H101" s="32">
        <f>SUM(H102:H103)</f>
        <v>0</v>
      </c>
      <c r="I101" s="32">
        <f>SUM(I102:I103)</f>
        <v>0</v>
      </c>
      <c r="J101" s="32">
        <f>SUM(J102:J103)</f>
        <v>0</v>
      </c>
      <c r="K101" s="32">
        <f>SUM(K102:K103)</f>
        <v>0</v>
      </c>
      <c r="L101" s="28"/>
    </row>
    <row r="102" spans="3:12" ht="15" customHeight="1" x14ac:dyDescent="0.25">
      <c r="C102" s="6"/>
      <c r="D102" s="57" t="s">
        <v>190</v>
      </c>
      <c r="E102" s="33" t="s">
        <v>191</v>
      </c>
      <c r="F102" s="31" t="s">
        <v>192</v>
      </c>
      <c r="G102" s="32">
        <f t="shared" si="0"/>
        <v>0</v>
      </c>
      <c r="H102" s="58">
        <v>0</v>
      </c>
      <c r="I102" s="58">
        <v>0</v>
      </c>
      <c r="J102" s="58">
        <v>0</v>
      </c>
      <c r="K102" s="58">
        <v>0</v>
      </c>
      <c r="L102" s="17"/>
    </row>
    <row r="103" spans="3:12" ht="15" customHeight="1" x14ac:dyDescent="0.25">
      <c r="C103" s="6"/>
      <c r="D103" s="57" t="s">
        <v>193</v>
      </c>
      <c r="E103" s="33" t="s">
        <v>194</v>
      </c>
      <c r="F103" s="31" t="s">
        <v>195</v>
      </c>
      <c r="G103" s="32">
        <f t="shared" si="0"/>
        <v>0</v>
      </c>
      <c r="H103" s="59">
        <f>H106</f>
        <v>0</v>
      </c>
      <c r="I103" s="59">
        <f>I106</f>
        <v>0</v>
      </c>
      <c r="J103" s="59">
        <f>J106</f>
        <v>0</v>
      </c>
      <c r="K103" s="59">
        <f>K106</f>
        <v>0</v>
      </c>
      <c r="L103" s="17"/>
    </row>
    <row r="104" spans="3:12" ht="15" customHeight="1" x14ac:dyDescent="0.25">
      <c r="C104" s="6"/>
      <c r="D104" s="57" t="s">
        <v>196</v>
      </c>
      <c r="E104" s="52" t="s">
        <v>197</v>
      </c>
      <c r="F104" s="31" t="s">
        <v>198</v>
      </c>
      <c r="G104" s="32">
        <f t="shared" si="0"/>
        <v>0</v>
      </c>
      <c r="H104" s="58">
        <f>H105</f>
        <v>0</v>
      </c>
      <c r="I104" s="58">
        <f>I105</f>
        <v>0</v>
      </c>
      <c r="J104" s="58">
        <f>J105</f>
        <v>0</v>
      </c>
      <c r="K104" s="58">
        <f>K105</f>
        <v>0</v>
      </c>
      <c r="L104" s="17"/>
    </row>
    <row r="105" spans="3:12" ht="15" customHeight="1" x14ac:dyDescent="0.25">
      <c r="C105" s="6"/>
      <c r="D105" s="57" t="s">
        <v>199</v>
      </c>
      <c r="E105" s="53" t="s">
        <v>200</v>
      </c>
      <c r="F105" s="31" t="s">
        <v>201</v>
      </c>
      <c r="G105" s="32">
        <f t="shared" si="0"/>
        <v>0</v>
      </c>
      <c r="H105" s="58">
        <v>0</v>
      </c>
      <c r="I105" s="58">
        <v>0</v>
      </c>
      <c r="J105" s="58">
        <v>0</v>
      </c>
      <c r="K105" s="58">
        <v>0</v>
      </c>
      <c r="L105" s="17"/>
    </row>
    <row r="106" spans="3:12" ht="15" customHeight="1" x14ac:dyDescent="0.25">
      <c r="C106" s="6"/>
      <c r="D106" s="57" t="s">
        <v>202</v>
      </c>
      <c r="E106" s="52" t="s">
        <v>203</v>
      </c>
      <c r="F106" s="31" t="s">
        <v>204</v>
      </c>
      <c r="G106" s="32">
        <f t="shared" si="0"/>
        <v>0</v>
      </c>
      <c r="H106" s="58">
        <v>0</v>
      </c>
      <c r="I106" s="58">
        <v>0</v>
      </c>
      <c r="J106" s="58">
        <v>0</v>
      </c>
      <c r="K106" s="58">
        <v>0</v>
      </c>
      <c r="L106" s="17"/>
    </row>
    <row r="107" spans="3:12" ht="15" customHeight="1" x14ac:dyDescent="0.25">
      <c r="C107" s="6"/>
      <c r="D107" s="57" t="s">
        <v>205</v>
      </c>
      <c r="E107" s="30" t="s">
        <v>206</v>
      </c>
      <c r="F107" s="31" t="s">
        <v>207</v>
      </c>
      <c r="G107" s="32">
        <f t="shared" si="0"/>
        <v>0</v>
      </c>
      <c r="H107" s="59">
        <f>H108+H124</f>
        <v>0</v>
      </c>
      <c r="I107" s="59">
        <f>I108+I124</f>
        <v>0</v>
      </c>
      <c r="J107" s="59">
        <f>J108+J124</f>
        <v>0</v>
      </c>
      <c r="K107" s="59">
        <f>K108+K124</f>
        <v>0</v>
      </c>
      <c r="L107" s="17"/>
    </row>
    <row r="108" spans="3:12" ht="15" customHeight="1" x14ac:dyDescent="0.25">
      <c r="C108" s="6"/>
      <c r="D108" s="57" t="s">
        <v>208</v>
      </c>
      <c r="E108" s="33" t="s">
        <v>209</v>
      </c>
      <c r="F108" s="31" t="s">
        <v>210</v>
      </c>
      <c r="G108" s="32">
        <f t="shared" si="0"/>
        <v>0</v>
      </c>
      <c r="H108" s="59">
        <f>H109+H110</f>
        <v>0</v>
      </c>
      <c r="I108" s="59">
        <f>I109+I110</f>
        <v>0</v>
      </c>
      <c r="J108" s="59">
        <f>J109+J110</f>
        <v>0</v>
      </c>
      <c r="K108" s="59">
        <f>K109+K110</f>
        <v>0</v>
      </c>
      <c r="L108" s="17"/>
    </row>
    <row r="109" spans="3:12" ht="15" customHeight="1" x14ac:dyDescent="0.25">
      <c r="C109" s="6"/>
      <c r="D109" s="57" t="s">
        <v>211</v>
      </c>
      <c r="E109" s="52" t="s">
        <v>212</v>
      </c>
      <c r="F109" s="31" t="s">
        <v>213</v>
      </c>
      <c r="G109" s="32">
        <f t="shared" si="0"/>
        <v>0</v>
      </c>
      <c r="H109" s="58">
        <v>0</v>
      </c>
      <c r="I109" s="58">
        <v>0</v>
      </c>
      <c r="J109" s="58">
        <v>0</v>
      </c>
      <c r="K109" s="58">
        <v>0</v>
      </c>
      <c r="L109" s="17"/>
    </row>
    <row r="110" spans="3:12" ht="15" customHeight="1" x14ac:dyDescent="0.25">
      <c r="C110" s="6"/>
      <c r="D110" s="57" t="s">
        <v>214</v>
      </c>
      <c r="E110" s="52" t="s">
        <v>215</v>
      </c>
      <c r="F110" s="31" t="s">
        <v>216</v>
      </c>
      <c r="G110" s="32">
        <f t="shared" si="0"/>
        <v>0</v>
      </c>
      <c r="H110" s="59">
        <f>H111+H114+H117+H120+H121+H122+H123</f>
        <v>0</v>
      </c>
      <c r="I110" s="59">
        <f>I111+I114+I117+I120+I121+I122+I123</f>
        <v>0</v>
      </c>
      <c r="J110" s="59">
        <f>J111+J114+J117+J120+J121+J122+J123</f>
        <v>0</v>
      </c>
      <c r="K110" s="59">
        <f>K111+K114+K117+K120+K121+K122+K123</f>
        <v>0</v>
      </c>
      <c r="L110" s="17"/>
    </row>
    <row r="111" spans="3:12" ht="33.75" x14ac:dyDescent="0.25">
      <c r="C111" s="6"/>
      <c r="D111" s="57" t="s">
        <v>217</v>
      </c>
      <c r="E111" s="53" t="s">
        <v>218</v>
      </c>
      <c r="F111" s="31" t="s">
        <v>219</v>
      </c>
      <c r="G111" s="32">
        <f t="shared" si="0"/>
        <v>0</v>
      </c>
      <c r="H111" s="60">
        <f>H112+H113</f>
        <v>0</v>
      </c>
      <c r="I111" s="60">
        <f>I112+I113</f>
        <v>0</v>
      </c>
      <c r="J111" s="60">
        <f>J112+J113</f>
        <v>0</v>
      </c>
      <c r="K111" s="60">
        <f>K112+K113</f>
        <v>0</v>
      </c>
      <c r="L111" s="17"/>
    </row>
    <row r="112" spans="3:12" ht="15" customHeight="1" x14ac:dyDescent="0.25">
      <c r="C112" s="6"/>
      <c r="D112" s="57" t="s">
        <v>220</v>
      </c>
      <c r="E112" s="61" t="s">
        <v>221</v>
      </c>
      <c r="F112" s="31" t="s">
        <v>222</v>
      </c>
      <c r="G112" s="32">
        <f t="shared" si="0"/>
        <v>0</v>
      </c>
      <c r="H112" s="58">
        <v>0</v>
      </c>
      <c r="I112" s="58">
        <v>0</v>
      </c>
      <c r="J112" s="58">
        <v>0</v>
      </c>
      <c r="K112" s="58">
        <v>0</v>
      </c>
      <c r="L112" s="17"/>
    </row>
    <row r="113" spans="3:12" ht="15" customHeight="1" x14ac:dyDescent="0.25">
      <c r="C113" s="6"/>
      <c r="D113" s="57" t="s">
        <v>223</v>
      </c>
      <c r="E113" s="61" t="s">
        <v>224</v>
      </c>
      <c r="F113" s="31" t="s">
        <v>225</v>
      </c>
      <c r="G113" s="32">
        <f t="shared" si="0"/>
        <v>0</v>
      </c>
      <c r="H113" s="58">
        <v>0</v>
      </c>
      <c r="I113" s="58">
        <v>0</v>
      </c>
      <c r="J113" s="58">
        <v>0</v>
      </c>
      <c r="K113" s="58">
        <v>0</v>
      </c>
      <c r="L113" s="17"/>
    </row>
    <row r="114" spans="3:12" ht="33.75" x14ac:dyDescent="0.25">
      <c r="C114" s="6"/>
      <c r="D114" s="57" t="s">
        <v>226</v>
      </c>
      <c r="E114" s="53" t="s">
        <v>227</v>
      </c>
      <c r="F114" s="31" t="s">
        <v>228</v>
      </c>
      <c r="G114" s="32">
        <f t="shared" si="0"/>
        <v>0</v>
      </c>
      <c r="H114" s="60">
        <f>H115+H116</f>
        <v>0</v>
      </c>
      <c r="I114" s="60">
        <f>I115+I116</f>
        <v>0</v>
      </c>
      <c r="J114" s="60">
        <f>J115+J116</f>
        <v>0</v>
      </c>
      <c r="K114" s="60">
        <f>K115+K116</f>
        <v>0</v>
      </c>
      <c r="L114" s="17"/>
    </row>
    <row r="115" spans="3:12" ht="15" customHeight="1" x14ac:dyDescent="0.25">
      <c r="C115" s="6"/>
      <c r="D115" s="57" t="s">
        <v>229</v>
      </c>
      <c r="E115" s="61" t="s">
        <v>221</v>
      </c>
      <c r="F115" s="31" t="s">
        <v>230</v>
      </c>
      <c r="G115" s="32">
        <f t="shared" si="0"/>
        <v>0</v>
      </c>
      <c r="H115" s="58">
        <v>0</v>
      </c>
      <c r="I115" s="58">
        <v>0</v>
      </c>
      <c r="J115" s="58">
        <v>0</v>
      </c>
      <c r="K115" s="58">
        <v>0</v>
      </c>
      <c r="L115" s="17"/>
    </row>
    <row r="116" spans="3:12" ht="15" customHeight="1" x14ac:dyDescent="0.25">
      <c r="C116" s="6"/>
      <c r="D116" s="57" t="s">
        <v>231</v>
      </c>
      <c r="E116" s="61" t="s">
        <v>224</v>
      </c>
      <c r="F116" s="31" t="s">
        <v>232</v>
      </c>
      <c r="G116" s="32">
        <f t="shared" si="0"/>
        <v>0</v>
      </c>
      <c r="H116" s="58">
        <v>0</v>
      </c>
      <c r="I116" s="58">
        <v>0</v>
      </c>
      <c r="J116" s="58">
        <v>0</v>
      </c>
      <c r="K116" s="58">
        <v>0</v>
      </c>
      <c r="L116" s="17"/>
    </row>
    <row r="117" spans="3:12" ht="15" customHeight="1" x14ac:dyDescent="0.25">
      <c r="C117" s="6"/>
      <c r="D117" s="57" t="s">
        <v>233</v>
      </c>
      <c r="E117" s="53" t="s">
        <v>234</v>
      </c>
      <c r="F117" s="31" t="s">
        <v>235</v>
      </c>
      <c r="G117" s="32">
        <f t="shared" si="0"/>
        <v>0</v>
      </c>
      <c r="H117" s="60">
        <f>H118+H119</f>
        <v>0</v>
      </c>
      <c r="I117" s="60">
        <f>I118+I119</f>
        <v>0</v>
      </c>
      <c r="J117" s="60">
        <f>J118+J119</f>
        <v>0</v>
      </c>
      <c r="K117" s="60">
        <f>K118+K119</f>
        <v>0</v>
      </c>
      <c r="L117" s="17"/>
    </row>
    <row r="118" spans="3:12" ht="15" customHeight="1" x14ac:dyDescent="0.25">
      <c r="C118" s="6"/>
      <c r="D118" s="57" t="s">
        <v>236</v>
      </c>
      <c r="E118" s="61" t="s">
        <v>221</v>
      </c>
      <c r="F118" s="31" t="s">
        <v>237</v>
      </c>
      <c r="G118" s="32">
        <f t="shared" si="0"/>
        <v>0</v>
      </c>
      <c r="H118" s="58">
        <v>0</v>
      </c>
      <c r="I118" s="58">
        <v>0</v>
      </c>
      <c r="J118" s="58">
        <v>0</v>
      </c>
      <c r="K118" s="58">
        <v>0</v>
      </c>
      <c r="L118" s="17"/>
    </row>
    <row r="119" spans="3:12" ht="15" customHeight="1" x14ac:dyDescent="0.25">
      <c r="C119" s="6"/>
      <c r="D119" s="57" t="s">
        <v>238</v>
      </c>
      <c r="E119" s="61" t="s">
        <v>224</v>
      </c>
      <c r="F119" s="31" t="s">
        <v>239</v>
      </c>
      <c r="G119" s="32">
        <f t="shared" si="0"/>
        <v>0</v>
      </c>
      <c r="H119" s="58">
        <v>0</v>
      </c>
      <c r="I119" s="58">
        <v>0</v>
      </c>
      <c r="J119" s="58">
        <v>0</v>
      </c>
      <c r="K119" s="58">
        <v>0</v>
      </c>
      <c r="L119" s="17"/>
    </row>
    <row r="120" spans="3:12" ht="15" customHeight="1" x14ac:dyDescent="0.25">
      <c r="C120" s="6"/>
      <c r="D120" s="57" t="s">
        <v>240</v>
      </c>
      <c r="E120" s="53" t="s">
        <v>241</v>
      </c>
      <c r="F120" s="31" t="s">
        <v>242</v>
      </c>
      <c r="G120" s="32">
        <f t="shared" si="0"/>
        <v>0</v>
      </c>
      <c r="H120" s="58">
        <v>0</v>
      </c>
      <c r="I120" s="58">
        <v>0</v>
      </c>
      <c r="J120" s="58">
        <v>0</v>
      </c>
      <c r="K120" s="58">
        <v>0</v>
      </c>
      <c r="L120" s="17"/>
    </row>
    <row r="121" spans="3:12" ht="15" customHeight="1" x14ac:dyDescent="0.25">
      <c r="C121" s="6"/>
      <c r="D121" s="57" t="s">
        <v>243</v>
      </c>
      <c r="E121" s="53" t="s">
        <v>244</v>
      </c>
      <c r="F121" s="31" t="s">
        <v>245</v>
      </c>
      <c r="G121" s="32">
        <f t="shared" si="0"/>
        <v>0</v>
      </c>
      <c r="H121" s="58">
        <v>0</v>
      </c>
      <c r="I121" s="58">
        <v>0</v>
      </c>
      <c r="J121" s="58">
        <v>0</v>
      </c>
      <c r="K121" s="58">
        <v>0</v>
      </c>
      <c r="L121" s="17"/>
    </row>
    <row r="122" spans="3:12" ht="33.75" x14ac:dyDescent="0.25">
      <c r="C122" s="6"/>
      <c r="D122" s="57" t="s">
        <v>246</v>
      </c>
      <c r="E122" s="53" t="s">
        <v>247</v>
      </c>
      <c r="F122" s="31" t="s">
        <v>248</v>
      </c>
      <c r="G122" s="32">
        <f t="shared" si="0"/>
        <v>0</v>
      </c>
      <c r="H122" s="58">
        <v>0</v>
      </c>
      <c r="I122" s="58">
        <v>0</v>
      </c>
      <c r="J122" s="58">
        <v>0</v>
      </c>
      <c r="K122" s="58">
        <v>0</v>
      </c>
      <c r="L122" s="17"/>
    </row>
    <row r="123" spans="3:12" ht="22.5" x14ac:dyDescent="0.25">
      <c r="C123" s="6"/>
      <c r="D123" s="57" t="s">
        <v>249</v>
      </c>
      <c r="E123" s="53" t="s">
        <v>250</v>
      </c>
      <c r="F123" s="31" t="s">
        <v>251</v>
      </c>
      <c r="G123" s="32">
        <f t="shared" si="0"/>
        <v>0</v>
      </c>
      <c r="H123" s="58">
        <v>0</v>
      </c>
      <c r="I123" s="58">
        <v>0</v>
      </c>
      <c r="J123" s="58">
        <v>0</v>
      </c>
      <c r="K123" s="58">
        <v>0</v>
      </c>
      <c r="L123" s="17"/>
    </row>
    <row r="124" spans="3:12" ht="15" customHeight="1" x14ac:dyDescent="0.25">
      <c r="C124" s="6"/>
      <c r="D124" s="57" t="s">
        <v>252</v>
      </c>
      <c r="E124" s="33" t="s">
        <v>253</v>
      </c>
      <c r="F124" s="31" t="s">
        <v>254</v>
      </c>
      <c r="G124" s="32">
        <f t="shared" si="0"/>
        <v>0</v>
      </c>
      <c r="H124" s="59">
        <f>H127</f>
        <v>0</v>
      </c>
      <c r="I124" s="59">
        <f>I127</f>
        <v>0</v>
      </c>
      <c r="J124" s="59">
        <f>J127</f>
        <v>0</v>
      </c>
      <c r="K124" s="59">
        <f>K127</f>
        <v>0</v>
      </c>
      <c r="L124" s="17"/>
    </row>
    <row r="125" spans="3:12" ht="15" customHeight="1" x14ac:dyDescent="0.25">
      <c r="C125" s="6"/>
      <c r="D125" s="57" t="s">
        <v>255</v>
      </c>
      <c r="E125" s="52" t="s">
        <v>197</v>
      </c>
      <c r="F125" s="31" t="s">
        <v>256</v>
      </c>
      <c r="G125" s="32">
        <f t="shared" si="0"/>
        <v>0</v>
      </c>
      <c r="H125" s="58">
        <f>H126</f>
        <v>0</v>
      </c>
      <c r="I125" s="58">
        <f>I126</f>
        <v>0</v>
      </c>
      <c r="J125" s="58">
        <v>0</v>
      </c>
      <c r="K125" s="58">
        <v>0</v>
      </c>
      <c r="L125" s="17"/>
    </row>
    <row r="126" spans="3:12" ht="15" customHeight="1" x14ac:dyDescent="0.25">
      <c r="C126" s="6"/>
      <c r="D126" s="57" t="s">
        <v>257</v>
      </c>
      <c r="E126" s="53" t="s">
        <v>258</v>
      </c>
      <c r="F126" s="31" t="s">
        <v>259</v>
      </c>
      <c r="G126" s="32">
        <f t="shared" si="0"/>
        <v>0</v>
      </c>
      <c r="H126" s="58">
        <v>0</v>
      </c>
      <c r="I126" s="58">
        <v>0</v>
      </c>
      <c r="J126" s="58">
        <v>0</v>
      </c>
      <c r="K126" s="58">
        <v>0</v>
      </c>
      <c r="L126" s="17"/>
    </row>
    <row r="127" spans="3:12" ht="15" customHeight="1" x14ac:dyDescent="0.25">
      <c r="C127" s="6"/>
      <c r="D127" s="57" t="s">
        <v>260</v>
      </c>
      <c r="E127" s="52" t="s">
        <v>203</v>
      </c>
      <c r="F127" s="31" t="s">
        <v>261</v>
      </c>
      <c r="G127" s="32">
        <f t="shared" si="0"/>
        <v>0</v>
      </c>
      <c r="H127" s="58">
        <v>0</v>
      </c>
      <c r="I127" s="58">
        <v>0</v>
      </c>
      <c r="J127" s="58">
        <v>0</v>
      </c>
      <c r="K127" s="58">
        <v>0</v>
      </c>
      <c r="L127" s="17"/>
    </row>
    <row r="128" spans="3:12" ht="15" customHeight="1" x14ac:dyDescent="0.25">
      <c r="C128" s="6"/>
      <c r="D128" s="57" t="s">
        <v>262</v>
      </c>
      <c r="E128" s="50" t="s">
        <v>263</v>
      </c>
      <c r="F128" s="31" t="s">
        <v>264</v>
      </c>
      <c r="G128" s="32">
        <f t="shared" si="0"/>
        <v>25920.489000000001</v>
      </c>
      <c r="H128" s="59">
        <f>SUM(H129:H130)</f>
        <v>0</v>
      </c>
      <c r="I128" s="59">
        <f>SUM(I129:I130)</f>
        <v>0</v>
      </c>
      <c r="J128" s="59">
        <f>SUM(J129:J130)</f>
        <v>8954.8260000000009</v>
      </c>
      <c r="K128" s="59">
        <f>SUM(K129:K130)</f>
        <v>16965.663</v>
      </c>
      <c r="L128" s="17"/>
    </row>
    <row r="129" spans="3:12" ht="15" customHeight="1" x14ac:dyDescent="0.25">
      <c r="C129" s="6"/>
      <c r="D129" s="57" t="s">
        <v>265</v>
      </c>
      <c r="E129" s="33" t="s">
        <v>191</v>
      </c>
      <c r="F129" s="31" t="s">
        <v>266</v>
      </c>
      <c r="G129" s="32">
        <f t="shared" si="0"/>
        <v>0</v>
      </c>
      <c r="H129" s="58">
        <v>0</v>
      </c>
      <c r="I129" s="58">
        <v>0</v>
      </c>
      <c r="J129" s="58">
        <v>0</v>
      </c>
      <c r="K129" s="58">
        <v>0</v>
      </c>
      <c r="L129" s="17"/>
    </row>
    <row r="130" spans="3:12" ht="15" customHeight="1" x14ac:dyDescent="0.25">
      <c r="C130" s="6"/>
      <c r="D130" s="57" t="s">
        <v>267</v>
      </c>
      <c r="E130" s="33" t="s">
        <v>194</v>
      </c>
      <c r="F130" s="31" t="s">
        <v>268</v>
      </c>
      <c r="G130" s="32">
        <f t="shared" si="0"/>
        <v>25920.489000000001</v>
      </c>
      <c r="H130" s="59">
        <f>H132</f>
        <v>0</v>
      </c>
      <c r="I130" s="59">
        <f>I132</f>
        <v>0</v>
      </c>
      <c r="J130" s="59">
        <f>J132</f>
        <v>8954.8260000000009</v>
      </c>
      <c r="K130" s="59">
        <f>K132</f>
        <v>16965.663</v>
      </c>
      <c r="L130" s="17"/>
    </row>
    <row r="131" spans="3:12" ht="15" customHeight="1" x14ac:dyDescent="0.25">
      <c r="C131" s="6"/>
      <c r="D131" s="57" t="s">
        <v>269</v>
      </c>
      <c r="E131" s="52" t="s">
        <v>270</v>
      </c>
      <c r="F131" s="31" t="s">
        <v>271</v>
      </c>
      <c r="G131" s="32">
        <f t="shared" si="0"/>
        <v>2.86</v>
      </c>
      <c r="H131" s="58">
        <v>0</v>
      </c>
      <c r="I131" s="58">
        <v>0</v>
      </c>
      <c r="J131" s="58">
        <v>2.0019999999999998</v>
      </c>
      <c r="K131" s="58">
        <v>0.85799999999999998</v>
      </c>
      <c r="L131" s="17"/>
    </row>
    <row r="132" spans="3:12" ht="15" customHeight="1" x14ac:dyDescent="0.25">
      <c r="C132" s="6"/>
      <c r="D132" s="57" t="s">
        <v>272</v>
      </c>
      <c r="E132" s="52" t="s">
        <v>203</v>
      </c>
      <c r="F132" s="31" t="s">
        <v>273</v>
      </c>
      <c r="G132" s="32">
        <f t="shared" si="0"/>
        <v>25920.489000000001</v>
      </c>
      <c r="H132" s="58">
        <v>0</v>
      </c>
      <c r="I132" s="58">
        <v>0</v>
      </c>
      <c r="J132" s="58">
        <f>J41</f>
        <v>8954.8260000000009</v>
      </c>
      <c r="K132" s="34">
        <f>K46</f>
        <v>16965.663</v>
      </c>
      <c r="L132" s="17"/>
    </row>
    <row r="133" spans="3:12" ht="15" customHeight="1" x14ac:dyDescent="0.25">
      <c r="C133" s="6"/>
      <c r="D133" s="25" t="s">
        <v>274</v>
      </c>
      <c r="E133" s="26"/>
      <c r="F133" s="26"/>
      <c r="G133" s="26"/>
      <c r="H133" s="26"/>
      <c r="I133" s="26"/>
      <c r="J133" s="26"/>
      <c r="K133" s="27"/>
      <c r="L133" s="17"/>
    </row>
    <row r="134" spans="3:12" ht="22.5" x14ac:dyDescent="0.25">
      <c r="C134" s="6"/>
      <c r="D134" s="57" t="s">
        <v>275</v>
      </c>
      <c r="E134" s="30" t="s">
        <v>276</v>
      </c>
      <c r="F134" s="31" t="s">
        <v>277</v>
      </c>
      <c r="G134" s="32">
        <f t="shared" si="0"/>
        <v>0</v>
      </c>
      <c r="H134" s="59">
        <f>SUM( H135:H136)</f>
        <v>0</v>
      </c>
      <c r="I134" s="59">
        <f>SUM( I135:I136)</f>
        <v>0</v>
      </c>
      <c r="J134" s="59">
        <f>SUM( J135:J136)</f>
        <v>0</v>
      </c>
      <c r="K134" s="59">
        <f>SUM( K135:K136)</f>
        <v>0</v>
      </c>
      <c r="L134" s="17"/>
    </row>
    <row r="135" spans="3:12" ht="15" customHeight="1" x14ac:dyDescent="0.25">
      <c r="C135" s="6"/>
      <c r="D135" s="57" t="s">
        <v>278</v>
      </c>
      <c r="E135" s="33" t="s">
        <v>191</v>
      </c>
      <c r="F135" s="31" t="s">
        <v>279</v>
      </c>
      <c r="G135" s="32">
        <f t="shared" si="0"/>
        <v>0</v>
      </c>
      <c r="H135" s="58">
        <v>0</v>
      </c>
      <c r="I135" s="58">
        <v>0</v>
      </c>
      <c r="J135" s="58">
        <v>0</v>
      </c>
      <c r="K135" s="58">
        <v>0</v>
      </c>
      <c r="L135" s="17"/>
    </row>
    <row r="136" spans="3:12" ht="15" customHeight="1" x14ac:dyDescent="0.25">
      <c r="C136" s="6"/>
      <c r="D136" s="57" t="s">
        <v>280</v>
      </c>
      <c r="E136" s="33" t="s">
        <v>194</v>
      </c>
      <c r="F136" s="31" t="s">
        <v>281</v>
      </c>
      <c r="G136" s="32">
        <f t="shared" si="0"/>
        <v>0</v>
      </c>
      <c r="H136" s="59">
        <f>H137+H139</f>
        <v>0</v>
      </c>
      <c r="I136" s="59">
        <f>I137+I139</f>
        <v>0</v>
      </c>
      <c r="J136" s="59">
        <f>J137+J139</f>
        <v>0</v>
      </c>
      <c r="K136" s="59">
        <f>K137+K139</f>
        <v>0</v>
      </c>
      <c r="L136" s="17"/>
    </row>
    <row r="137" spans="3:12" ht="15" customHeight="1" x14ac:dyDescent="0.25">
      <c r="C137" s="6"/>
      <c r="D137" s="57" t="s">
        <v>282</v>
      </c>
      <c r="E137" s="52" t="s">
        <v>283</v>
      </c>
      <c r="F137" s="31" t="s">
        <v>284</v>
      </c>
      <c r="G137" s="32">
        <f t="shared" si="0"/>
        <v>0</v>
      </c>
      <c r="H137" s="58">
        <v>0</v>
      </c>
      <c r="I137" s="58">
        <v>0</v>
      </c>
      <c r="J137" s="58">
        <v>0</v>
      </c>
      <c r="K137" s="58">
        <v>0</v>
      </c>
      <c r="L137" s="17"/>
    </row>
    <row r="138" spans="3:12" ht="15" customHeight="1" x14ac:dyDescent="0.25">
      <c r="C138" s="6"/>
      <c r="D138" s="57" t="s">
        <v>285</v>
      </c>
      <c r="E138" s="53" t="s">
        <v>286</v>
      </c>
      <c r="F138" s="31" t="s">
        <v>287</v>
      </c>
      <c r="G138" s="32">
        <f t="shared" si="0"/>
        <v>0</v>
      </c>
      <c r="H138" s="58">
        <v>0</v>
      </c>
      <c r="I138" s="58">
        <v>0</v>
      </c>
      <c r="J138" s="58">
        <v>0</v>
      </c>
      <c r="K138" s="58">
        <v>0</v>
      </c>
      <c r="L138" s="17"/>
    </row>
    <row r="139" spans="3:12" ht="15" customHeight="1" x14ac:dyDescent="0.25">
      <c r="C139" s="6"/>
      <c r="D139" s="57" t="s">
        <v>288</v>
      </c>
      <c r="E139" s="52" t="s">
        <v>289</v>
      </c>
      <c r="F139" s="31" t="s">
        <v>290</v>
      </c>
      <c r="G139" s="32">
        <f t="shared" si="0"/>
        <v>0</v>
      </c>
      <c r="H139" s="58">
        <v>0</v>
      </c>
      <c r="I139" s="58">
        <v>0</v>
      </c>
      <c r="J139" s="58">
        <v>0</v>
      </c>
      <c r="K139" s="58">
        <v>0</v>
      </c>
      <c r="L139" s="17"/>
    </row>
    <row r="140" spans="3:12" ht="15" customHeight="1" x14ac:dyDescent="0.25">
      <c r="C140" s="6"/>
      <c r="D140" s="57" t="s">
        <v>27</v>
      </c>
      <c r="E140" s="30" t="s">
        <v>291</v>
      </c>
      <c r="F140" s="31" t="s">
        <v>292</v>
      </c>
      <c r="G140" s="32">
        <f t="shared" si="0"/>
        <v>0</v>
      </c>
      <c r="H140" s="60">
        <f>SUM( H141+H146)</f>
        <v>0</v>
      </c>
      <c r="I140" s="60">
        <f>SUM( I141+I146)</f>
        <v>0</v>
      </c>
      <c r="J140" s="60">
        <f>SUM( J141+J146)</f>
        <v>0</v>
      </c>
      <c r="K140" s="60">
        <f>SUM( K141+K146)</f>
        <v>0</v>
      </c>
      <c r="L140" s="62"/>
    </row>
    <row r="141" spans="3:12" ht="15" customHeight="1" x14ac:dyDescent="0.25">
      <c r="C141" s="6"/>
      <c r="D141" s="57" t="s">
        <v>293</v>
      </c>
      <c r="E141" s="33" t="s">
        <v>191</v>
      </c>
      <c r="F141" s="31" t="s">
        <v>294</v>
      </c>
      <c r="G141" s="32">
        <f t="shared" ref="G141:G154" si="1">SUM(H141:K141)</f>
        <v>0</v>
      </c>
      <c r="H141" s="60">
        <f>SUM( H142:H143)</f>
        <v>0</v>
      </c>
      <c r="I141" s="60">
        <f>SUM( I142:I143)</f>
        <v>0</v>
      </c>
      <c r="J141" s="60">
        <f>SUM( J142:J143)</f>
        <v>0</v>
      </c>
      <c r="K141" s="60">
        <f>SUM( K142:K143)</f>
        <v>0</v>
      </c>
      <c r="L141" s="62"/>
    </row>
    <row r="142" spans="3:12" ht="15" customHeight="1" x14ac:dyDescent="0.25">
      <c r="C142" s="6"/>
      <c r="D142" s="57" t="s">
        <v>295</v>
      </c>
      <c r="E142" s="52" t="s">
        <v>212</v>
      </c>
      <c r="F142" s="31" t="s">
        <v>296</v>
      </c>
      <c r="G142" s="32">
        <f t="shared" si="1"/>
        <v>0</v>
      </c>
      <c r="H142" s="63">
        <v>0</v>
      </c>
      <c r="I142" s="63">
        <v>0</v>
      </c>
      <c r="J142" s="63">
        <v>0</v>
      </c>
      <c r="K142" s="63">
        <v>0</v>
      </c>
      <c r="L142" s="62"/>
    </row>
    <row r="143" spans="3:12" ht="15" customHeight="1" x14ac:dyDescent="0.25">
      <c r="C143" s="6"/>
      <c r="D143" s="57" t="s">
        <v>297</v>
      </c>
      <c r="E143" s="52" t="s">
        <v>215</v>
      </c>
      <c r="F143" s="31" t="s">
        <v>298</v>
      </c>
      <c r="G143" s="32">
        <f t="shared" si="1"/>
        <v>0</v>
      </c>
      <c r="H143" s="60">
        <f>H144+H145</f>
        <v>0</v>
      </c>
      <c r="I143" s="60">
        <f>I144+I145</f>
        <v>0</v>
      </c>
      <c r="J143" s="60">
        <f>J144+J145</f>
        <v>0</v>
      </c>
      <c r="K143" s="60">
        <f>K144+K145</f>
        <v>0</v>
      </c>
      <c r="L143" s="62"/>
    </row>
    <row r="144" spans="3:12" ht="15" customHeight="1" x14ac:dyDescent="0.25">
      <c r="C144" s="6"/>
      <c r="D144" s="57" t="s">
        <v>299</v>
      </c>
      <c r="E144" s="53" t="s">
        <v>221</v>
      </c>
      <c r="F144" s="31" t="s">
        <v>300</v>
      </c>
      <c r="G144" s="32">
        <f t="shared" si="1"/>
        <v>0</v>
      </c>
      <c r="H144" s="63">
        <v>0</v>
      </c>
      <c r="I144" s="63">
        <v>0</v>
      </c>
      <c r="J144" s="63">
        <v>0</v>
      </c>
      <c r="K144" s="63">
        <v>0</v>
      </c>
      <c r="L144" s="62"/>
    </row>
    <row r="145" spans="3:15" ht="15" customHeight="1" x14ac:dyDescent="0.25">
      <c r="C145" s="6"/>
      <c r="D145" s="57" t="s">
        <v>301</v>
      </c>
      <c r="E145" s="53" t="s">
        <v>302</v>
      </c>
      <c r="F145" s="31" t="s">
        <v>303</v>
      </c>
      <c r="G145" s="32">
        <f t="shared" si="1"/>
        <v>0</v>
      </c>
      <c r="H145" s="63">
        <v>0</v>
      </c>
      <c r="I145" s="63">
        <v>0</v>
      </c>
      <c r="J145" s="63">
        <v>0</v>
      </c>
      <c r="K145" s="63">
        <v>0</v>
      </c>
      <c r="L145" s="62"/>
    </row>
    <row r="146" spans="3:15" ht="15" customHeight="1" x14ac:dyDescent="0.25">
      <c r="C146" s="6"/>
      <c r="D146" s="57" t="s">
        <v>304</v>
      </c>
      <c r="E146" s="33" t="s">
        <v>253</v>
      </c>
      <c r="F146" s="31" t="s">
        <v>305</v>
      </c>
      <c r="G146" s="32">
        <f t="shared" si="1"/>
        <v>0</v>
      </c>
      <c r="H146" s="60">
        <f>H147+H149</f>
        <v>0</v>
      </c>
      <c r="I146" s="60">
        <f>I147+I149</f>
        <v>0</v>
      </c>
      <c r="J146" s="60">
        <f>J147+J149</f>
        <v>0</v>
      </c>
      <c r="K146" s="60">
        <f>K147+K149</f>
        <v>0</v>
      </c>
      <c r="L146" s="62"/>
    </row>
    <row r="147" spans="3:15" ht="15" customHeight="1" x14ac:dyDescent="0.25">
      <c r="C147" s="6"/>
      <c r="D147" s="57" t="s">
        <v>306</v>
      </c>
      <c r="E147" s="52" t="s">
        <v>283</v>
      </c>
      <c r="F147" s="31" t="s">
        <v>307</v>
      </c>
      <c r="G147" s="32">
        <f t="shared" si="1"/>
        <v>0</v>
      </c>
      <c r="H147" s="58">
        <v>0</v>
      </c>
      <c r="I147" s="58">
        <v>0</v>
      </c>
      <c r="J147" s="58">
        <v>0</v>
      </c>
      <c r="K147" s="58">
        <v>0</v>
      </c>
      <c r="L147" s="62"/>
    </row>
    <row r="148" spans="3:15" ht="15" customHeight="1" x14ac:dyDescent="0.25">
      <c r="C148" s="6"/>
      <c r="D148" s="57" t="s">
        <v>308</v>
      </c>
      <c r="E148" s="53" t="s">
        <v>286</v>
      </c>
      <c r="F148" s="31" t="s">
        <v>309</v>
      </c>
      <c r="G148" s="32">
        <f t="shared" si="1"/>
        <v>0</v>
      </c>
      <c r="H148" s="58">
        <v>0</v>
      </c>
      <c r="I148" s="58">
        <v>0</v>
      </c>
      <c r="J148" s="58">
        <v>0</v>
      </c>
      <c r="K148" s="58">
        <v>0</v>
      </c>
      <c r="L148" s="62"/>
    </row>
    <row r="149" spans="3:15" ht="15" customHeight="1" x14ac:dyDescent="0.25">
      <c r="C149" s="6"/>
      <c r="D149" s="57" t="s">
        <v>310</v>
      </c>
      <c r="E149" s="52" t="s">
        <v>289</v>
      </c>
      <c r="F149" s="31" t="s">
        <v>311</v>
      </c>
      <c r="G149" s="32">
        <f t="shared" si="1"/>
        <v>0</v>
      </c>
      <c r="H149" s="64">
        <v>0</v>
      </c>
      <c r="I149" s="64">
        <v>0</v>
      </c>
      <c r="J149" s="64">
        <v>0</v>
      </c>
      <c r="K149" s="64">
        <v>0</v>
      </c>
      <c r="L149" s="62"/>
    </row>
    <row r="150" spans="3:15" ht="15" customHeight="1" x14ac:dyDescent="0.25">
      <c r="C150" s="6"/>
      <c r="D150" s="57" t="s">
        <v>312</v>
      </c>
      <c r="E150" s="30" t="s">
        <v>313</v>
      </c>
      <c r="F150" s="31" t="s">
        <v>314</v>
      </c>
      <c r="G150" s="32">
        <f t="shared" si="1"/>
        <v>18668.201939999999</v>
      </c>
      <c r="H150" s="65">
        <f>SUM( H151:H152)</f>
        <v>0</v>
      </c>
      <c r="I150" s="65">
        <f>SUM( I151:I152)</f>
        <v>0</v>
      </c>
      <c r="J150" s="65">
        <f>SUM( J151:J152)</f>
        <v>5876.705109999999</v>
      </c>
      <c r="K150" s="65">
        <f>SUM( K151:K152)</f>
        <v>12791.49683</v>
      </c>
      <c r="L150" s="62"/>
    </row>
    <row r="151" spans="3:15" ht="15" customHeight="1" x14ac:dyDescent="0.25">
      <c r="C151" s="6"/>
      <c r="D151" s="57" t="s">
        <v>315</v>
      </c>
      <c r="E151" s="33" t="s">
        <v>191</v>
      </c>
      <c r="F151" s="31" t="s">
        <v>316</v>
      </c>
      <c r="G151" s="32">
        <f t="shared" si="1"/>
        <v>0</v>
      </c>
      <c r="H151" s="64">
        <v>0</v>
      </c>
      <c r="I151" s="64">
        <v>0</v>
      </c>
      <c r="J151" s="64">
        <v>0</v>
      </c>
      <c r="K151" s="64">
        <v>0</v>
      </c>
      <c r="L151" s="62"/>
    </row>
    <row r="152" spans="3:15" ht="15" customHeight="1" x14ac:dyDescent="0.25">
      <c r="C152" s="6"/>
      <c r="D152" s="57" t="s">
        <v>317</v>
      </c>
      <c r="E152" s="33" t="s">
        <v>194</v>
      </c>
      <c r="F152" s="31" t="s">
        <v>318</v>
      </c>
      <c r="G152" s="32">
        <f t="shared" si="1"/>
        <v>18668.201939999999</v>
      </c>
      <c r="H152" s="65">
        <f>H153+H154</f>
        <v>0</v>
      </c>
      <c r="I152" s="65">
        <f>I153+I154</f>
        <v>0</v>
      </c>
      <c r="J152" s="65">
        <f>J153+J154</f>
        <v>5876.705109999999</v>
      </c>
      <c r="K152" s="65">
        <f>K153+K154</f>
        <v>12791.49683</v>
      </c>
      <c r="L152" s="62"/>
    </row>
    <row r="153" spans="3:15" ht="15" customHeight="1" x14ac:dyDescent="0.25">
      <c r="C153" s="6"/>
      <c r="D153" s="57" t="s">
        <v>319</v>
      </c>
      <c r="E153" s="52" t="s">
        <v>320</v>
      </c>
      <c r="F153" s="31" t="s">
        <v>321</v>
      </c>
      <c r="G153" s="32">
        <f t="shared" si="1"/>
        <v>12600.671340000001</v>
      </c>
      <c r="H153" s="64">
        <v>0</v>
      </c>
      <c r="I153" s="64">
        <v>0</v>
      </c>
      <c r="J153" s="58">
        <f>(315.0169*6)+(315.01667*6)</f>
        <v>3780.2014199999999</v>
      </c>
      <c r="K153" s="58">
        <f>(735.03943*6)+(735.03889*6)</f>
        <v>8820.4699200000014</v>
      </c>
      <c r="L153" s="62"/>
    </row>
    <row r="154" spans="3:15" ht="15" customHeight="1" x14ac:dyDescent="0.25">
      <c r="C154" s="6"/>
      <c r="D154" s="57" t="s">
        <v>322</v>
      </c>
      <c r="E154" s="52" t="s">
        <v>289</v>
      </c>
      <c r="F154" s="31" t="s">
        <v>323</v>
      </c>
      <c r="G154" s="32">
        <f t="shared" si="1"/>
        <v>6067.5305999999991</v>
      </c>
      <c r="H154" s="64">
        <v>0</v>
      </c>
      <c r="I154" s="64">
        <v>0</v>
      </c>
      <c r="J154" s="64">
        <f>243.32796+211.56882+160.72225+248.49998+111.95289+133.93887+118.8861+101.73355+153.03838+160.06633+165.7368+287.03176</f>
        <v>2096.5036899999996</v>
      </c>
      <c r="K154" s="64">
        <f>426.72094+475.66149+355.38208+259.28262+293.12112+268.74754+216.86911+228.41259+287.42399+348.88894+439.82819+370.6883</f>
        <v>3971.0269099999996</v>
      </c>
      <c r="L154" s="62"/>
    </row>
    <row r="155" spans="3:15" x14ac:dyDescent="0.25">
      <c r="D155" s="12"/>
      <c r="E155" s="66"/>
      <c r="F155" s="66"/>
      <c r="G155" s="66"/>
      <c r="H155" s="66"/>
      <c r="I155" s="66"/>
      <c r="J155" s="66"/>
      <c r="K155" s="67"/>
      <c r="L155" s="67"/>
      <c r="M155" s="67"/>
      <c r="N155" s="68"/>
      <c r="O155" s="68"/>
    </row>
    <row r="156" spans="3:15" x14ac:dyDescent="0.25">
      <c r="E156" s="67"/>
      <c r="F156" s="67"/>
      <c r="G156" s="67"/>
      <c r="H156" s="67"/>
      <c r="I156" s="67"/>
      <c r="J156" s="67"/>
      <c r="K156" s="67"/>
      <c r="L156" s="67"/>
      <c r="M156" s="67"/>
      <c r="N156" s="68"/>
      <c r="O156" s="68"/>
    </row>
    <row r="157" spans="3:15" x14ac:dyDescent="0.25">
      <c r="E157" s="67"/>
      <c r="F157" s="67"/>
      <c r="G157" s="67"/>
      <c r="H157" s="67"/>
      <c r="I157" s="67"/>
      <c r="J157" s="67"/>
      <c r="K157" s="67"/>
      <c r="L157" s="67"/>
      <c r="M157" s="67"/>
      <c r="N157" s="68"/>
      <c r="O157" s="68"/>
    </row>
    <row r="158" spans="3:15" x14ac:dyDescent="0.25">
      <c r="E158" s="67"/>
      <c r="F158" s="67"/>
      <c r="G158" s="67"/>
      <c r="H158" s="67"/>
      <c r="I158" s="67"/>
      <c r="J158" s="67"/>
      <c r="K158" s="67"/>
      <c r="L158" s="67"/>
      <c r="M158" s="67"/>
      <c r="N158" s="68"/>
      <c r="O158" s="68"/>
    </row>
    <row r="159" spans="3:15" x14ac:dyDescent="0.25">
      <c r="E159" s="67"/>
      <c r="F159" s="67"/>
      <c r="G159" s="67"/>
      <c r="H159" s="67"/>
      <c r="I159" s="67"/>
      <c r="J159" s="67"/>
      <c r="K159" s="67"/>
      <c r="L159" s="67"/>
      <c r="M159" s="67"/>
      <c r="N159" s="68"/>
      <c r="O159" s="68"/>
    </row>
    <row r="160" spans="3:15" x14ac:dyDescent="0.25">
      <c r="E160" s="67"/>
      <c r="F160" s="67"/>
      <c r="G160" s="67"/>
      <c r="H160" s="67"/>
      <c r="I160" s="67"/>
      <c r="J160" s="67"/>
      <c r="K160" s="67"/>
      <c r="L160" s="67"/>
      <c r="M160" s="67"/>
      <c r="N160" s="68"/>
      <c r="O160" s="68"/>
    </row>
    <row r="161" spans="5:15" x14ac:dyDescent="0.25">
      <c r="E161" s="67"/>
      <c r="F161" s="67"/>
      <c r="G161" s="67"/>
      <c r="H161" s="67"/>
      <c r="I161" s="67"/>
      <c r="J161" s="67"/>
      <c r="K161" s="67"/>
      <c r="L161" s="67"/>
      <c r="M161" s="67"/>
      <c r="N161" s="68"/>
      <c r="O161" s="68"/>
    </row>
    <row r="162" spans="5:15" x14ac:dyDescent="0.25">
      <c r="E162" s="67"/>
      <c r="F162" s="67"/>
      <c r="G162" s="67"/>
      <c r="H162" s="67"/>
      <c r="I162" s="67"/>
      <c r="J162" s="67"/>
      <c r="K162" s="67"/>
      <c r="L162" s="67"/>
      <c r="M162" s="67"/>
      <c r="N162" s="68"/>
      <c r="O162" s="68"/>
    </row>
    <row r="163" spans="5:15" x14ac:dyDescent="0.25">
      <c r="E163" s="67"/>
      <c r="F163" s="67"/>
      <c r="G163" s="67"/>
      <c r="H163" s="67"/>
      <c r="I163" s="67"/>
      <c r="J163" s="67"/>
      <c r="K163" s="67"/>
      <c r="L163" s="67"/>
      <c r="M163" s="67"/>
      <c r="N163" s="68"/>
      <c r="O163" s="68"/>
    </row>
    <row r="164" spans="5:15" x14ac:dyDescent="0.25">
      <c r="E164" s="67"/>
      <c r="F164" s="67"/>
      <c r="G164" s="67"/>
      <c r="H164" s="67"/>
      <c r="I164" s="67"/>
      <c r="J164" s="67"/>
      <c r="K164" s="67"/>
      <c r="L164" s="67"/>
      <c r="M164" s="67"/>
      <c r="N164" s="68"/>
      <c r="O164" s="68"/>
    </row>
    <row r="165" spans="5:15" x14ac:dyDescent="0.25">
      <c r="E165" s="67"/>
      <c r="F165" s="67"/>
      <c r="G165" s="67"/>
      <c r="H165" s="67"/>
      <c r="I165" s="67"/>
      <c r="J165" s="67"/>
      <c r="K165" s="67"/>
      <c r="L165" s="67"/>
      <c r="M165" s="67"/>
      <c r="N165" s="68"/>
      <c r="O165" s="68"/>
    </row>
    <row r="166" spans="5:15" x14ac:dyDescent="0.25">
      <c r="E166" s="67"/>
      <c r="F166" s="67"/>
      <c r="G166" s="67"/>
      <c r="H166" s="67"/>
      <c r="I166" s="67"/>
      <c r="J166" s="67"/>
      <c r="K166" s="67"/>
      <c r="L166" s="67"/>
      <c r="M166" s="67"/>
      <c r="N166" s="68"/>
      <c r="O166" s="68"/>
    </row>
    <row r="167" spans="5:15" x14ac:dyDescent="0.25">
      <c r="E167" s="67"/>
      <c r="F167" s="67"/>
      <c r="G167" s="67"/>
      <c r="H167" s="67"/>
      <c r="I167" s="67"/>
      <c r="J167" s="67"/>
      <c r="K167" s="67"/>
      <c r="L167" s="67"/>
      <c r="M167" s="67"/>
      <c r="N167" s="68"/>
      <c r="O167" s="68"/>
    </row>
    <row r="168" spans="5:15" x14ac:dyDescent="0.25">
      <c r="E168" s="67"/>
      <c r="F168" s="67"/>
      <c r="G168" s="67"/>
      <c r="H168" s="67"/>
      <c r="I168" s="67"/>
      <c r="J168" s="67"/>
      <c r="K168" s="67"/>
      <c r="L168" s="67"/>
      <c r="M168" s="67"/>
      <c r="N168" s="68"/>
      <c r="O168" s="68"/>
    </row>
    <row r="169" spans="5:15" x14ac:dyDescent="0.25">
      <c r="E169" s="67"/>
      <c r="F169" s="67"/>
      <c r="G169" s="67"/>
      <c r="H169" s="67"/>
      <c r="I169" s="67"/>
      <c r="J169" s="67"/>
      <c r="K169" s="67"/>
      <c r="L169" s="67"/>
      <c r="M169" s="67"/>
      <c r="N169" s="68"/>
      <c r="O169" s="68"/>
    </row>
    <row r="170" spans="5:15" x14ac:dyDescent="0.25">
      <c r="E170" s="67"/>
      <c r="F170" s="67"/>
      <c r="G170" s="67"/>
      <c r="H170" s="67"/>
      <c r="I170" s="67"/>
      <c r="J170" s="67"/>
      <c r="K170" s="67"/>
      <c r="L170" s="67"/>
      <c r="M170" s="67"/>
      <c r="N170" s="68"/>
      <c r="O170" s="68"/>
    </row>
    <row r="171" spans="5:15" x14ac:dyDescent="0.25">
      <c r="E171" s="67"/>
      <c r="F171" s="67"/>
      <c r="G171" s="67"/>
      <c r="H171" s="67"/>
      <c r="I171" s="67"/>
      <c r="J171" s="67"/>
      <c r="K171" s="67"/>
      <c r="L171" s="67"/>
      <c r="M171" s="67"/>
      <c r="N171" s="68"/>
      <c r="O171" s="68"/>
    </row>
    <row r="172" spans="5:15" x14ac:dyDescent="0.25">
      <c r="E172" s="67"/>
      <c r="F172" s="67"/>
      <c r="G172" s="67"/>
      <c r="H172" s="67"/>
      <c r="I172" s="67"/>
      <c r="J172" s="67"/>
      <c r="K172" s="67"/>
      <c r="L172" s="67"/>
      <c r="M172" s="67"/>
      <c r="N172" s="68"/>
      <c r="O172" s="68"/>
    </row>
    <row r="173" spans="5:15" x14ac:dyDescent="0.25">
      <c r="E173" s="67"/>
      <c r="F173" s="67"/>
      <c r="G173" s="67"/>
      <c r="H173" s="67"/>
      <c r="I173" s="67"/>
      <c r="J173" s="67"/>
      <c r="K173" s="67"/>
      <c r="L173" s="67"/>
      <c r="M173" s="67"/>
      <c r="N173" s="68"/>
      <c r="O173" s="68"/>
    </row>
    <row r="174" spans="5:15" x14ac:dyDescent="0.25">
      <c r="E174" s="67"/>
      <c r="F174" s="67"/>
      <c r="G174" s="67"/>
      <c r="H174" s="67"/>
      <c r="I174" s="67"/>
      <c r="J174" s="67"/>
      <c r="K174" s="67"/>
      <c r="L174" s="67"/>
      <c r="M174" s="67"/>
      <c r="N174" s="68"/>
      <c r="O174" s="68"/>
    </row>
    <row r="175" spans="5:15" x14ac:dyDescent="0.25">
      <c r="E175" s="67"/>
      <c r="F175" s="67"/>
      <c r="G175" s="67"/>
      <c r="H175" s="67"/>
      <c r="I175" s="67"/>
      <c r="J175" s="67"/>
      <c r="K175" s="67"/>
      <c r="L175" s="67"/>
      <c r="M175" s="67"/>
      <c r="N175" s="68"/>
      <c r="O175" s="68"/>
    </row>
    <row r="176" spans="5:15" x14ac:dyDescent="0.25">
      <c r="E176" s="67"/>
      <c r="F176" s="67"/>
      <c r="G176" s="67"/>
      <c r="H176" s="67"/>
      <c r="I176" s="67"/>
      <c r="J176" s="67"/>
      <c r="K176" s="67"/>
      <c r="L176" s="67"/>
      <c r="M176" s="67"/>
      <c r="N176" s="68"/>
      <c r="O176" s="68"/>
    </row>
    <row r="177" spans="5:15" x14ac:dyDescent="0.25">
      <c r="E177" s="67"/>
      <c r="F177" s="67"/>
      <c r="G177" s="67"/>
      <c r="H177" s="67"/>
      <c r="I177" s="67"/>
      <c r="J177" s="67"/>
      <c r="K177" s="67"/>
      <c r="L177" s="67"/>
      <c r="M177" s="67"/>
      <c r="N177" s="68"/>
      <c r="O177" s="68"/>
    </row>
    <row r="178" spans="5:15" x14ac:dyDescent="0.25"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</row>
    <row r="179" spans="5:15" x14ac:dyDescent="0.25"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5:15" x14ac:dyDescent="0.25"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</row>
    <row r="181" spans="5:15" x14ac:dyDescent="0.25"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</row>
  </sheetData>
  <mergeCells count="11">
    <mergeCell ref="D14:K14"/>
    <mergeCell ref="D55:K55"/>
    <mergeCell ref="D96:K96"/>
    <mergeCell ref="D100:K100"/>
    <mergeCell ref="D133:K133"/>
    <mergeCell ref="D8:E8"/>
    <mergeCell ref="D11:D12"/>
    <mergeCell ref="E11:E12"/>
    <mergeCell ref="F11:F12"/>
    <mergeCell ref="G11:G12"/>
    <mergeCell ref="H11:K11"/>
  </mergeCells>
  <dataValidations count="2">
    <dataValidation allowBlank="1" showInputMessage="1" promptTitle="Ввод" prompt="Для выбора организации необходимо два раза нажать левую клавишу мыши!" sqref="E25:E29 E66:E70"/>
    <dataValidation type="decimal" allowBlank="1" showErrorMessage="1" errorTitle="Ошибка" error="Допускается ввод только действительных чисел!" sqref="G31:K44 G97:K99 G15:K18 G56:K59 G87:K95 G20:K21 G72:K85 G46:K54 G101:K132 G134:K154 G61:K62 G23:K29 G64:K70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Отпуск электроэнергии за 2019 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2020-05-18T05:29:01Z</dcterms:modified>
</cp:coreProperties>
</file>